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imspp-my.sharepoint.com/personal/jhammen_usbr_gov/Documents/Desktop/"/>
    </mc:Choice>
  </mc:AlternateContent>
  <xr:revisionPtr revIDLastSave="678" documentId="8_{CFDBE446-4FCE-403A-91C1-05F40A4D34F6}" xr6:coauthVersionLast="47" xr6:coauthVersionMax="47" xr10:uidLastSave="{0D89F217-2595-4928-B341-6D4F28461D85}"/>
  <bookViews>
    <workbookView xWindow="-108" yWindow="-108" windowWidth="23256" windowHeight="12576" xr2:uid="{00000000-000D-0000-FFFF-FFFF00000000}"/>
  </bookViews>
  <sheets>
    <sheet name="GCMRC" sheetId="1" r:id="rId1"/>
    <sheet name="Reclam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1" i="1" l="1"/>
  <c r="F111" i="1"/>
  <c r="D111" i="1"/>
  <c r="E111" i="1"/>
  <c r="H111" i="1"/>
  <c r="C111" i="1"/>
  <c r="I111" i="1"/>
  <c r="E64" i="2"/>
  <c r="D64" i="2"/>
  <c r="C64" i="2"/>
  <c r="F45" i="2"/>
  <c r="E45" i="2"/>
  <c r="D45" i="2"/>
  <c r="C45" i="2"/>
  <c r="E33" i="2"/>
  <c r="D33" i="2"/>
  <c r="C33" i="2"/>
  <c r="F32" i="2"/>
  <c r="E32" i="2"/>
  <c r="D32" i="2"/>
  <c r="C32" i="2"/>
  <c r="E26" i="2"/>
  <c r="F25" i="2"/>
  <c r="E25" i="2"/>
  <c r="D25" i="2"/>
  <c r="D26" i="2" s="1"/>
  <c r="C25" i="2"/>
  <c r="C26" i="2" s="1"/>
  <c r="F17" i="2"/>
  <c r="F18" i="2" s="1"/>
  <c r="E17" i="2"/>
  <c r="E18" i="2" s="1"/>
  <c r="D17" i="2"/>
  <c r="D18" i="2" s="1"/>
  <c r="C17" i="2"/>
  <c r="C18" i="2" s="1"/>
  <c r="E9" i="2"/>
  <c r="D9" i="2"/>
  <c r="C9" i="2"/>
  <c r="F8" i="2"/>
  <c r="E8" i="2"/>
  <c r="D8" i="2"/>
  <c r="C8" i="2"/>
  <c r="F6" i="2"/>
  <c r="E6" i="2"/>
  <c r="D6" i="2"/>
  <c r="F5" i="2"/>
  <c r="F64" i="2" s="1"/>
  <c r="E5" i="2"/>
  <c r="D5" i="2"/>
  <c r="D46" i="2" l="1"/>
  <c r="D66" i="2"/>
  <c r="E46" i="2"/>
  <c r="E66" i="2"/>
  <c r="F66" i="2"/>
  <c r="F26" i="2"/>
  <c r="F33" i="2"/>
  <c r="F9" i="2"/>
  <c r="C65" i="2"/>
  <c r="C46" i="2" s="1"/>
  <c r="D65" i="2"/>
  <c r="E65" i="2"/>
  <c r="F65" i="2"/>
  <c r="F46" i="2" s="1"/>
  <c r="C66" i="2" l="1"/>
  <c r="K110" i="1" l="1"/>
  <c r="L110" i="1"/>
  <c r="J110" i="1"/>
  <c r="K101" i="1"/>
  <c r="L101" i="1"/>
  <c r="J101" i="1"/>
  <c r="K95" i="1"/>
  <c r="L95" i="1"/>
  <c r="J95" i="1"/>
  <c r="K88" i="1"/>
  <c r="L88" i="1"/>
  <c r="J88" i="1"/>
  <c r="K81" i="1"/>
  <c r="L81" i="1"/>
  <c r="J81" i="1"/>
  <c r="K73" i="1"/>
  <c r="L73" i="1"/>
  <c r="J73" i="1"/>
  <c r="K64" i="1"/>
  <c r="L64" i="1"/>
  <c r="J64" i="1"/>
  <c r="K57" i="1"/>
  <c r="L57" i="1"/>
  <c r="J57" i="1"/>
  <c r="K45" i="1"/>
  <c r="L45" i="1"/>
  <c r="J45" i="1"/>
  <c r="K38" i="1"/>
  <c r="L38" i="1"/>
  <c r="J38" i="1"/>
  <c r="K31" i="1"/>
  <c r="L31" i="1"/>
  <c r="J31" i="1"/>
  <c r="K22" i="1"/>
  <c r="L22" i="1"/>
  <c r="J22" i="1"/>
  <c r="K14" i="1"/>
  <c r="L14" i="1"/>
  <c r="J14" i="1"/>
  <c r="K7" i="1"/>
  <c r="L7" i="1"/>
  <c r="J7" i="1"/>
  <c r="L111" i="1" l="1"/>
  <c r="K111" i="1"/>
  <c r="J111" i="1"/>
</calcChain>
</file>

<file path=xl/sharedStrings.xml><?xml version="1.0" encoding="utf-8"?>
<sst xmlns="http://schemas.openxmlformats.org/spreadsheetml/2006/main" count="288" uniqueCount="270">
  <si>
    <t>Project</t>
  </si>
  <si>
    <t>Project Description</t>
  </si>
  <si>
    <t>A</t>
  </si>
  <si>
    <t>A.1</t>
  </si>
  <si>
    <t>A.2</t>
  </si>
  <si>
    <t>A.3</t>
  </si>
  <si>
    <t>Streamflow, Water Quality, and Sediment Transport and Budgeting in the Colorado River Ecosystem</t>
  </si>
  <si>
    <t>Stream gaging and hydrologic analyses</t>
  </si>
  <si>
    <t>Continuous water-quality parameters</t>
  </si>
  <si>
    <t>Sediment transport and budgeting</t>
  </si>
  <si>
    <t>Total A</t>
  </si>
  <si>
    <t>B</t>
  </si>
  <si>
    <t>Sandbar and Sediment Storage Monitoring and Research</t>
  </si>
  <si>
    <t>B.1</t>
  </si>
  <si>
    <t>B.2</t>
  </si>
  <si>
    <t>B.3</t>
  </si>
  <si>
    <t>Sandbar and campsite monitoring with topographic surveys and remote cameras</t>
  </si>
  <si>
    <t>Bathymetric and topographic mapping for monitoring long-term trends in sediment storage</t>
  </si>
  <si>
    <t>Control network and survey support</t>
  </si>
  <si>
    <t>C</t>
  </si>
  <si>
    <t>Riparian Vegetation Monitoring and Research</t>
  </si>
  <si>
    <t>C.1</t>
  </si>
  <si>
    <t>Ground-based riparian vegetation monitoring</t>
  </si>
  <si>
    <t>C.2</t>
  </si>
  <si>
    <t>Determining hydrological tolerances and management tools for plant species of interest</t>
  </si>
  <si>
    <t>C.3</t>
  </si>
  <si>
    <t>Predictive models and synthesis</t>
  </si>
  <si>
    <t>C.4</t>
  </si>
  <si>
    <t>Vegetation management decision support</t>
  </si>
  <si>
    <t>Total C</t>
  </si>
  <si>
    <t>Total B</t>
  </si>
  <si>
    <t>D</t>
  </si>
  <si>
    <t>Effects of Dam Operations and Vegetation Management for Archaeological Sites</t>
  </si>
  <si>
    <t>D.1</t>
  </si>
  <si>
    <t>Dam operations, vegetation management, archaeological sites</t>
  </si>
  <si>
    <t>D.2</t>
  </si>
  <si>
    <t>Monitoring landscape-scale ecosystem change with repeat photography</t>
  </si>
  <si>
    <t>D.3</t>
  </si>
  <si>
    <t>Cultural program history</t>
  </si>
  <si>
    <t>Total D</t>
  </si>
  <si>
    <t>E</t>
  </si>
  <si>
    <t>Controls on Ecosystem Productivity: Nutrients, Flow, and Temperature</t>
  </si>
  <si>
    <t>E.1</t>
  </si>
  <si>
    <t>Phosphorus budgeting in the Colorado River</t>
  </si>
  <si>
    <t>E.2</t>
  </si>
  <si>
    <t>Rates and composition of primary producers in the Colorado River</t>
  </si>
  <si>
    <t>E.3</t>
  </si>
  <si>
    <t>Productivity at higher trophic levels</t>
  </si>
  <si>
    <t>Total E</t>
  </si>
  <si>
    <t>F</t>
  </si>
  <si>
    <t>Aquatic Invertebrate Ecology</t>
  </si>
  <si>
    <t>F.1</t>
  </si>
  <si>
    <t>F.2</t>
  </si>
  <si>
    <t>Aquatic invertebrate monitoring in Glen Canyon</t>
  </si>
  <si>
    <t>F.3</t>
  </si>
  <si>
    <t>Aquatic invertebrate monitoring of Grand Canyon tributaries</t>
  </si>
  <si>
    <t>F.4</t>
  </si>
  <si>
    <t>Total F</t>
  </si>
  <si>
    <t>G</t>
  </si>
  <si>
    <t>Humpback Chub Population Dynamics throughout the Colorado River Ecosystem</t>
  </si>
  <si>
    <t>G.1</t>
  </si>
  <si>
    <t>Humpback chub population modeling</t>
  </si>
  <si>
    <t>G.2</t>
  </si>
  <si>
    <t>Annual spring/fall HBC abundance estimates in the lower 13.6 km of the LCR</t>
  </si>
  <si>
    <t>G.3</t>
  </si>
  <si>
    <t>Juvenile chub monitoring near the LCR confluence (JCM-East)</t>
  </si>
  <si>
    <t>G.4</t>
  </si>
  <si>
    <t>Remote PIT-tag array monitoring in the LCR</t>
  </si>
  <si>
    <t>G.5</t>
  </si>
  <si>
    <t>Monitoring humpback chub aggregation relative abundance and distribution</t>
  </si>
  <si>
    <t>G.6</t>
  </si>
  <si>
    <t>Juvenile chub monitoring - West (JCM-West)</t>
  </si>
  <si>
    <t>G.7</t>
  </si>
  <si>
    <t>Chute Falls translocations</t>
  </si>
  <si>
    <t>Total G</t>
  </si>
  <si>
    <t>H</t>
  </si>
  <si>
    <t>Salmonid Research and Monitoring</t>
  </si>
  <si>
    <t>H.1</t>
  </si>
  <si>
    <t>Rainbow trout monitoring in Glen Canyon</t>
  </si>
  <si>
    <t>H.2</t>
  </si>
  <si>
    <t>Experimental flow assessment of trout recruitment</t>
  </si>
  <si>
    <t>H.3</t>
  </si>
  <si>
    <t>Brown Trout Early Life Stage Survey in Glen Canyon</t>
  </si>
  <si>
    <t>H.4</t>
  </si>
  <si>
    <t>Salmonid modeling</t>
  </si>
  <si>
    <t>Total H</t>
  </si>
  <si>
    <t>I</t>
  </si>
  <si>
    <t>Warm-Water Native and Non-Native Fish Monitoring and Research</t>
  </si>
  <si>
    <t>I.1</t>
  </si>
  <si>
    <t>System-wide native fish and invasive aquatic species monitoring</t>
  </si>
  <si>
    <t>I.2</t>
  </si>
  <si>
    <t>Invasion and colonization dynamics of warm-water invasive fish</t>
  </si>
  <si>
    <t>I.3</t>
  </si>
  <si>
    <t>Impacts of channel catfish on native fish in the LCR</t>
  </si>
  <si>
    <t>Total I</t>
  </si>
  <si>
    <t>Total J</t>
  </si>
  <si>
    <t>J</t>
  </si>
  <si>
    <t>Socioeconomic Research</t>
  </si>
  <si>
    <t>J.1</t>
  </si>
  <si>
    <t>Predictive models for adaptive management</t>
  </si>
  <si>
    <t>J.2</t>
  </si>
  <si>
    <t>Brown trout incentivized harvest</t>
  </si>
  <si>
    <t>Total K</t>
  </si>
  <si>
    <t>K</t>
  </si>
  <si>
    <t>Geospatial Science, Data Management, and Technology</t>
  </si>
  <si>
    <t>K.1</t>
  </si>
  <si>
    <t>Enterprise GIS, geospatial analysis, and processing</t>
  </si>
  <si>
    <t>K.2</t>
  </si>
  <si>
    <t>Data management and database administration</t>
  </si>
  <si>
    <t>K.3</t>
  </si>
  <si>
    <t>Remote monitoring and advanced technology support</t>
  </si>
  <si>
    <t>Total L</t>
  </si>
  <si>
    <t>L</t>
  </si>
  <si>
    <t>Overflight Remote Sensing in Support of GCDAMP and LTEMP</t>
  </si>
  <si>
    <t>L.1</t>
  </si>
  <si>
    <t xml:space="preserve">Overflight remote sensing </t>
  </si>
  <si>
    <t>M</t>
  </si>
  <si>
    <t>Leadership, Management, and Support</t>
  </si>
  <si>
    <t>M.1</t>
  </si>
  <si>
    <t>Leadership, management, and support</t>
  </si>
  <si>
    <t>M.2</t>
  </si>
  <si>
    <t>Logistics staff</t>
  </si>
  <si>
    <t>M.3</t>
  </si>
  <si>
    <t>IT</t>
  </si>
  <si>
    <t>Total M</t>
  </si>
  <si>
    <t>N</t>
  </si>
  <si>
    <t>Hydropower Monitoring and Research</t>
  </si>
  <si>
    <t>N.1</t>
  </si>
  <si>
    <t>Hydropower monitoring and research</t>
  </si>
  <si>
    <t>Total N</t>
  </si>
  <si>
    <t>B.4</t>
  </si>
  <si>
    <t>Streamflow, sediment, and sandbar modeling</t>
  </si>
  <si>
    <t>C.5</t>
  </si>
  <si>
    <t>Biogeomorphic Linkages between streamflow, sediment transport, and vegetation composition</t>
  </si>
  <si>
    <t>D.4</t>
  </si>
  <si>
    <t>D.5</t>
  </si>
  <si>
    <t>Evalutating effects of LTEMP non-flow actions and other experimental vegetation management on archaelogical sites</t>
  </si>
  <si>
    <t>Pilot study to evaluate potential to extract cultural and ecological information from Colorado River deposits using eDNA and pollen</t>
  </si>
  <si>
    <t>Monitoring rock art (petroglyphs, pictographs) with photogammetry and lidar</t>
  </si>
  <si>
    <t>E.4</t>
  </si>
  <si>
    <t>Understanding the energetic basis of the food web in Wester Grand Canyon</t>
  </si>
  <si>
    <t>Aquatic invertebrate and Bat monitoring in Marble and Grand Canyons</t>
  </si>
  <si>
    <t>Invertebrate and Fish diet studies</t>
  </si>
  <si>
    <t>G.8</t>
  </si>
  <si>
    <t>G.9</t>
  </si>
  <si>
    <t>Sampling of springs in the upper LCR</t>
  </si>
  <si>
    <t>Movement in western Grand Canyon from system-wide antenna monitoring</t>
  </si>
  <si>
    <t>I.4</t>
  </si>
  <si>
    <t>Estimating kinship and spawner abundance of warm-water non-natives</t>
  </si>
  <si>
    <t>Identifying emerging threats to the Colorado River Ecosystem using environmental DNA</t>
  </si>
  <si>
    <t>Modeling population dynamics and improving forecasting tools for smallmouth bass and other non-native fish</t>
  </si>
  <si>
    <t>J.3</t>
  </si>
  <si>
    <t>Integrated models for adaptive management</t>
  </si>
  <si>
    <t>Recreation monitoring and research</t>
  </si>
  <si>
    <t>Tribal resource research</t>
  </si>
  <si>
    <t>Data telemetry and field engineering</t>
  </si>
  <si>
    <t>L.2</t>
  </si>
  <si>
    <t>L.3</t>
  </si>
  <si>
    <t>Analysis and interpretation of overflight remote sensing data</t>
  </si>
  <si>
    <t>Acquisition of overflight remote sensing imagery</t>
  </si>
  <si>
    <t>Acquisition of airborne lidar in conjunction with overflight remote sensing imagery</t>
  </si>
  <si>
    <t>Native Fish Population Dynamics</t>
  </si>
  <si>
    <t>N.2</t>
  </si>
  <si>
    <t>N.3</t>
  </si>
  <si>
    <t>Sucker and dace distribution and demographics (SADDAD)</t>
  </si>
  <si>
    <t>Predictive modeling and Decision support for native fishes</t>
  </si>
  <si>
    <t>Evaluating dispersal and sources of mortality (Razorback sucker) using new technology</t>
  </si>
  <si>
    <t>NOTES:</t>
  </si>
  <si>
    <t>2. This is a quick draft and there may be errors. If something looks off, please double check it.</t>
  </si>
  <si>
    <t>3. Red highlighted items are projects that were on FY24 but no funding was asked for on the FY25-27 TWP</t>
  </si>
  <si>
    <t>4. Yellow highlights are new projects that are being suggested</t>
  </si>
  <si>
    <t>Proposed FY21</t>
  </si>
  <si>
    <t>Proposed FY22</t>
  </si>
  <si>
    <t>Proposed FY23</t>
  </si>
  <si>
    <t>Actual FY24</t>
  </si>
  <si>
    <t>Proposed FY25</t>
  </si>
  <si>
    <t>Proposed FY26</t>
  </si>
  <si>
    <t>Proposed FY27</t>
  </si>
  <si>
    <t xml:space="preserve">GCDAMP Total </t>
  </si>
  <si>
    <t>Reclamation Total (20%)</t>
  </si>
  <si>
    <t>GCMRC Total (80%)</t>
  </si>
  <si>
    <t>Adaptive Management Work Group</t>
  </si>
  <si>
    <t>percent of BOR budget</t>
  </si>
  <si>
    <t>AMWG Member Travel Reimbursement</t>
  </si>
  <si>
    <t>AMWG Reclamation Travel -COMBINE WITH A.1</t>
  </si>
  <si>
    <t>AMWG Facilitation and Notetaking</t>
  </si>
  <si>
    <t>Public Outreach - Reclamation public affairs, POAG</t>
  </si>
  <si>
    <t>AMWG Other - COMBINE WITH A.1</t>
  </si>
  <si>
    <t>Technical Work Group</t>
  </si>
  <si>
    <t>Technical Work Group Costs (BOR)</t>
  </si>
  <si>
    <t>TWG Member Travel Reimbursement</t>
  </si>
  <si>
    <t>TWG Reclamation Travel - COMBINE B.3</t>
  </si>
  <si>
    <t>TWG Other - COMBINE WITH B.1</t>
  </si>
  <si>
    <t>Program Management and Contract Administration</t>
  </si>
  <si>
    <t>Contract Administration</t>
  </si>
  <si>
    <t>Program Management</t>
  </si>
  <si>
    <t>External Support to Reclamation for cultural resources compliance</t>
  </si>
  <si>
    <t>ESA Compliance and Management Actions</t>
  </si>
  <si>
    <t>Administrative Support for NPS Permitting</t>
  </si>
  <si>
    <t xml:space="preserve">Integrated Stakeholder River Trip </t>
  </si>
  <si>
    <t>Science Advisors Program</t>
  </si>
  <si>
    <t>Experimental Management Fund</t>
  </si>
  <si>
    <t>Experimental Vegetation Treatment - Grand Canyon</t>
  </si>
  <si>
    <t>Experimental Vegetation Treatment - Glen Canyon</t>
  </si>
  <si>
    <t>Ridgway Rail and Southwest Willow Flycatcher monitoring</t>
  </si>
  <si>
    <t>Monitoring Metrics Development and Tracking</t>
  </si>
  <si>
    <t>Future Project Management Actions and Considerations</t>
  </si>
  <si>
    <t xml:space="preserve">     TOTAL Anticipated Budget Available to Reclamation</t>
  </si>
  <si>
    <t xml:space="preserve">     TOTAL Estimated Reclamation Expenditures</t>
  </si>
  <si>
    <t xml:space="preserve">Potential Surplus </t>
  </si>
  <si>
    <t>Reclamation Adaptive Management Program Budget Summary FY25-27</t>
  </si>
  <si>
    <t>1.A</t>
  </si>
  <si>
    <t>AMWG Direct Costs and Administration</t>
  </si>
  <si>
    <t>1.B</t>
  </si>
  <si>
    <t>1.C</t>
  </si>
  <si>
    <t>1.D</t>
  </si>
  <si>
    <t>2.A</t>
  </si>
  <si>
    <t>2.B</t>
  </si>
  <si>
    <t>2.C</t>
  </si>
  <si>
    <t>TWG Facilitation</t>
  </si>
  <si>
    <t>3.A</t>
  </si>
  <si>
    <t>3.B</t>
  </si>
  <si>
    <t>3.C</t>
  </si>
  <si>
    <t>3.D</t>
  </si>
  <si>
    <t>4.A</t>
  </si>
  <si>
    <t>4.B</t>
  </si>
  <si>
    <t>4.C</t>
  </si>
  <si>
    <t>4.D</t>
  </si>
  <si>
    <t>4.E</t>
  </si>
  <si>
    <t>4.F</t>
  </si>
  <si>
    <t>4.G</t>
  </si>
  <si>
    <t>NHPA Compliance</t>
  </si>
  <si>
    <t>5.A</t>
  </si>
  <si>
    <t>Cultural Resources Program Management (BOR) - 2017 PA Stipulations I-IX, XI, and XII</t>
  </si>
  <si>
    <t>5.B</t>
  </si>
  <si>
    <t>Cultural Resources Monitoring - Grand Canyon - 2017 PA Stipulation VI</t>
  </si>
  <si>
    <t>5.C</t>
  </si>
  <si>
    <t>Cultural Resources Monitoring - Glen Canyon - 2017 PA, Stipulation VI</t>
  </si>
  <si>
    <t>5.D</t>
  </si>
  <si>
    <t>Traditional Cultural Property Documentation - 2017 PA, Stipulations I, IV, and VI</t>
  </si>
  <si>
    <t>5.E</t>
  </si>
  <si>
    <t>Zuni and NPS Data Recovery and Community Outreach Pilot - 2017 PA, Stipulation I(B)(2)</t>
  </si>
  <si>
    <t>5.F</t>
  </si>
  <si>
    <t>Monitoring Paiute Places on the Colorado: An Educational Resource 2017 PA, Stipulation I(B)(4)</t>
  </si>
  <si>
    <t>5.G</t>
  </si>
  <si>
    <t>Hualapai Agricultural and Gardening Practices along the Colorado River - 2017 PA, Stipulation I(B)(4)</t>
  </si>
  <si>
    <t>5.H</t>
  </si>
  <si>
    <t>Hopi Grand Canyon (Öngtupqa) Oral History Project - 2017 PA, Stipulation I(B)(4)</t>
  </si>
  <si>
    <t>5.I</t>
  </si>
  <si>
    <t>5.J</t>
  </si>
  <si>
    <t>Hualapai Shared Histories Along the Colorado River in Grand Canyon - 2017 PA, Stipulation I(B)(4)</t>
  </si>
  <si>
    <t>5.K</t>
  </si>
  <si>
    <t xml:space="preserve">Cultural Sensitivity Training Development - 2017 PA Stipulation III(C) </t>
  </si>
  <si>
    <t>5.L</t>
  </si>
  <si>
    <t>Contingency fund for NHPA section 106 compliance - 2017 PA Stipulation I(B)</t>
  </si>
  <si>
    <t>5.M</t>
  </si>
  <si>
    <t>Tribal resources monitoring - 2017 PA Stipulation VI</t>
  </si>
  <si>
    <t>5.N</t>
  </si>
  <si>
    <t>Tribal participation in AMP (Funded through DOI Agencies) - 2017 PA Stipulation VI</t>
  </si>
  <si>
    <t>5.O</t>
  </si>
  <si>
    <t>Tribal TWP 2025-2027 Projects  - 2017 PA, Stipulation I(B)(4)</t>
  </si>
  <si>
    <t>Evaluation of means to prevent fish passage through GCD</t>
  </si>
  <si>
    <t xml:space="preserve">Evaluation of temperature control methods at GCD </t>
  </si>
  <si>
    <t>Southern Paiute Participation in the Glen Canyon AMP: 
25 Years of Monitoring and Education, 1996-2021 - 2017 PA, Stipulation I(B)(4)</t>
  </si>
  <si>
    <t>Anticipated Funds</t>
  </si>
  <si>
    <t>1. It has proposed FY21-23, actual FY21-23, and actual FY24 project budgets on there for comparison.</t>
  </si>
  <si>
    <t>Actual FY21</t>
  </si>
  <si>
    <t>Actual FY22</t>
  </si>
  <si>
    <t>Actual FY23</t>
  </si>
  <si>
    <t>GCMRC AMP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</si>
</sst>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  <numFmt numFmtId="167" formatCode="_(&quot;$&quot;* #,##0_);_(&quot;$&quot;* \(#,##0\);_(&quot;$&quot;* &quot;-&quot;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0"/>
  </cellStyleXfs>
  <cellXfs count="165">
    <xf numFmtId="0" fontId="0" fillId="0" borderId="0" xfId="0"/>
    <xf numFmtId="164" fontId="4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/>
    <xf numFmtId="164" fontId="2" fillId="0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6" fillId="0" borderId="0" xfId="0" applyFont="1" applyAlignment="1">
      <alignment horizontal="left" vertical="center" inden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1" fillId="0" borderId="17" xfId="0" applyFont="1" applyBorder="1" applyAlignment="1">
      <alignment wrapText="1"/>
    </xf>
    <xf numFmtId="166" fontId="0" fillId="0" borderId="0" xfId="0" applyNumberFormat="1" applyAlignment="1">
      <alignment wrapText="1"/>
    </xf>
    <xf numFmtId="1" fontId="13" fillId="4" borderId="14" xfId="0" applyNumberFormat="1" applyFont="1" applyFill="1" applyBorder="1" applyAlignment="1">
      <alignment horizontal="center" wrapText="1"/>
    </xf>
    <xf numFmtId="1" fontId="13" fillId="4" borderId="15" xfId="0" applyNumberFormat="1" applyFont="1" applyFill="1" applyBorder="1" applyAlignment="1">
      <alignment horizontal="center" wrapText="1"/>
    </xf>
    <xf numFmtId="166" fontId="14" fillId="5" borderId="10" xfId="1" applyNumberFormat="1" applyFont="1" applyFill="1" applyBorder="1" applyAlignment="1">
      <alignment horizontal="left" wrapText="1"/>
    </xf>
    <xf numFmtId="166" fontId="14" fillId="5" borderId="11" xfId="1" applyNumberFormat="1" applyFont="1" applyFill="1" applyBorder="1" applyAlignment="1">
      <alignment horizontal="left" wrapText="1"/>
    </xf>
    <xf numFmtId="166" fontId="14" fillId="5" borderId="11" xfId="1" applyNumberFormat="1" applyFont="1" applyFill="1" applyBorder="1" applyAlignment="1">
      <alignment horizontal="center" wrapText="1"/>
    </xf>
    <xf numFmtId="166" fontId="14" fillId="5" borderId="12" xfId="1" applyNumberFormat="1" applyFont="1" applyFill="1" applyBorder="1" applyAlignment="1">
      <alignment horizontal="center" wrapText="1"/>
    </xf>
    <xf numFmtId="0" fontId="13" fillId="4" borderId="4" xfId="0" applyFont="1" applyFill="1" applyBorder="1" applyAlignment="1">
      <alignment horizontal="left" wrapText="1"/>
    </xf>
    <xf numFmtId="0" fontId="13" fillId="4" borderId="5" xfId="0" applyFont="1" applyFill="1" applyBorder="1" applyAlignment="1">
      <alignment horizontal="left" wrapText="1"/>
    </xf>
    <xf numFmtId="166" fontId="13" fillId="4" borderId="5" xfId="0" applyNumberFormat="1" applyFont="1" applyFill="1" applyBorder="1" applyAlignment="1">
      <alignment horizontal="left" wrapText="1"/>
    </xf>
    <xf numFmtId="166" fontId="15" fillId="4" borderId="5" xfId="0" applyNumberFormat="1" applyFont="1" applyFill="1" applyBorder="1" applyAlignment="1">
      <alignment wrapText="1"/>
    </xf>
    <xf numFmtId="166" fontId="15" fillId="4" borderId="6" xfId="0" applyNumberFormat="1" applyFont="1" applyFill="1" applyBorder="1" applyAlignment="1">
      <alignment wrapText="1"/>
    </xf>
    <xf numFmtId="0" fontId="13" fillId="4" borderId="7" xfId="0" applyFont="1" applyFill="1" applyBorder="1" applyAlignment="1">
      <alignment horizontal="left" wrapText="1"/>
    </xf>
    <xf numFmtId="0" fontId="13" fillId="4" borderId="8" xfId="0" applyFont="1" applyFill="1" applyBorder="1" applyAlignment="1">
      <alignment horizontal="left" wrapText="1"/>
    </xf>
    <xf numFmtId="166" fontId="13" fillId="4" borderId="8" xfId="0" applyNumberFormat="1" applyFont="1" applyFill="1" applyBorder="1" applyAlignment="1">
      <alignment horizontal="left" wrapText="1"/>
    </xf>
    <xf numFmtId="166" fontId="15" fillId="4" borderId="8" xfId="0" applyNumberFormat="1" applyFont="1" applyFill="1" applyBorder="1" applyAlignment="1">
      <alignment wrapText="1"/>
    </xf>
    <xf numFmtId="166" fontId="15" fillId="4" borderId="9" xfId="0" applyNumberFormat="1" applyFont="1" applyFill="1" applyBorder="1" applyAlignment="1">
      <alignment wrapText="1"/>
    </xf>
    <xf numFmtId="0" fontId="15" fillId="0" borderId="16" xfId="0" applyFont="1" applyBorder="1" applyAlignment="1">
      <alignment wrapText="1"/>
    </xf>
    <xf numFmtId="0" fontId="13" fillId="0" borderId="17" xfId="0" applyFont="1" applyBorder="1" applyAlignment="1">
      <alignment horizontal="left" wrapText="1"/>
    </xf>
    <xf numFmtId="166" fontId="13" fillId="0" borderId="17" xfId="0" applyNumberFormat="1" applyFont="1" applyBorder="1" applyAlignment="1">
      <alignment horizontal="left" wrapText="1"/>
    </xf>
    <xf numFmtId="1" fontId="15" fillId="0" borderId="17" xfId="0" applyNumberFormat="1" applyFont="1" applyBorder="1" applyAlignment="1">
      <alignment wrapText="1"/>
    </xf>
    <xf numFmtId="1" fontId="15" fillId="0" borderId="18" xfId="0" applyNumberFormat="1" applyFont="1" applyBorder="1" applyAlignment="1">
      <alignment wrapText="1"/>
    </xf>
    <xf numFmtId="0" fontId="13" fillId="6" borderId="22" xfId="0" applyFont="1" applyFill="1" applyBorder="1" applyAlignment="1">
      <alignment horizontal="center" wrapText="1"/>
    </xf>
    <xf numFmtId="0" fontId="13" fillId="6" borderId="23" xfId="0" applyFont="1" applyFill="1" applyBorder="1" applyAlignment="1">
      <alignment wrapText="1"/>
    </xf>
    <xf numFmtId="166" fontId="9" fillId="6" borderId="23" xfId="1" applyNumberFormat="1" applyFont="1" applyFill="1" applyBorder="1" applyAlignment="1">
      <alignment wrapText="1"/>
    </xf>
    <xf numFmtId="166" fontId="9" fillId="6" borderId="3" xfId="1" applyNumberFormat="1" applyFont="1" applyFill="1" applyBorder="1" applyAlignment="1">
      <alignment wrapText="1"/>
    </xf>
    <xf numFmtId="0" fontId="13" fillId="6" borderId="24" xfId="0" applyFont="1" applyFill="1" applyBorder="1" applyAlignment="1">
      <alignment horizontal="center" wrapText="1"/>
    </xf>
    <xf numFmtId="0" fontId="16" fillId="6" borderId="1" xfId="0" applyFont="1" applyFill="1" applyBorder="1" applyAlignment="1">
      <alignment horizontal="right" wrapText="1"/>
    </xf>
    <xf numFmtId="9" fontId="9" fillId="6" borderId="1" xfId="2" applyFont="1" applyFill="1" applyBorder="1" applyAlignment="1">
      <alignment wrapText="1"/>
    </xf>
    <xf numFmtId="9" fontId="9" fillId="6" borderId="25" xfId="2" applyFont="1" applyFill="1" applyBorder="1" applyAlignment="1">
      <alignment wrapText="1"/>
    </xf>
    <xf numFmtId="0" fontId="15" fillId="0" borderId="24" xfId="0" applyFont="1" applyBorder="1" applyAlignment="1">
      <alignment horizontal="center" wrapText="1"/>
    </xf>
    <xf numFmtId="0" fontId="15" fillId="0" borderId="1" xfId="0" applyFont="1" applyBorder="1" applyAlignment="1">
      <alignment wrapText="1"/>
    </xf>
    <xf numFmtId="166" fontId="15" fillId="0" borderId="1" xfId="0" applyNumberFormat="1" applyFont="1" applyBorder="1" applyAlignment="1">
      <alignment wrapText="1"/>
    </xf>
    <xf numFmtId="167" fontId="15" fillId="0" borderId="1" xfId="0" applyNumberFormat="1" applyFont="1" applyBorder="1" applyAlignment="1">
      <alignment wrapText="1"/>
    </xf>
    <xf numFmtId="167" fontId="15" fillId="0" borderId="25" xfId="0" applyNumberFormat="1" applyFont="1" applyBorder="1" applyAlignment="1">
      <alignment wrapText="1"/>
    </xf>
    <xf numFmtId="0" fontId="15" fillId="0" borderId="26" xfId="0" applyFont="1" applyBorder="1" applyAlignment="1">
      <alignment horizontal="center" wrapText="1"/>
    </xf>
    <xf numFmtId="0" fontId="8" fillId="0" borderId="27" xfId="0" applyFont="1" applyBorder="1"/>
    <xf numFmtId="166" fontId="15" fillId="0" borderId="27" xfId="0" applyNumberFormat="1" applyFont="1" applyBorder="1" applyAlignment="1">
      <alignment wrapText="1"/>
    </xf>
    <xf numFmtId="167" fontId="15" fillId="0" borderId="27" xfId="0" applyNumberFormat="1" applyFont="1" applyBorder="1" applyAlignment="1">
      <alignment wrapText="1"/>
    </xf>
    <xf numFmtId="167" fontId="15" fillId="0" borderId="2" xfId="0" applyNumberFormat="1" applyFont="1" applyBorder="1" applyAlignment="1">
      <alignment wrapText="1"/>
    </xf>
    <xf numFmtId="0" fontId="15" fillId="0" borderId="16" xfId="0" applyFont="1" applyBorder="1" applyAlignment="1">
      <alignment horizontal="center" wrapText="1"/>
    </xf>
    <xf numFmtId="0" fontId="15" fillId="0" borderId="17" xfId="0" applyFont="1" applyBorder="1" applyAlignment="1">
      <alignment wrapText="1"/>
    </xf>
    <xf numFmtId="166" fontId="15" fillId="0" borderId="17" xfId="0" applyNumberFormat="1" applyFont="1" applyBorder="1" applyAlignment="1">
      <alignment wrapText="1"/>
    </xf>
    <xf numFmtId="0" fontId="15" fillId="0" borderId="18" xfId="0" applyFont="1" applyBorder="1" applyAlignment="1">
      <alignment wrapText="1"/>
    </xf>
    <xf numFmtId="0" fontId="13" fillId="7" borderId="22" xfId="0" applyFont="1" applyFill="1" applyBorder="1" applyAlignment="1">
      <alignment horizontal="center" wrapText="1"/>
    </xf>
    <xf numFmtId="0" fontId="13" fillId="7" borderId="23" xfId="0" applyFont="1" applyFill="1" applyBorder="1" applyAlignment="1">
      <alignment wrapText="1"/>
    </xf>
    <xf numFmtId="166" fontId="9" fillId="7" borderId="23" xfId="1" applyNumberFormat="1" applyFont="1" applyFill="1" applyBorder="1" applyAlignment="1">
      <alignment wrapText="1"/>
    </xf>
    <xf numFmtId="166" fontId="9" fillId="7" borderId="3" xfId="1" applyNumberFormat="1" applyFont="1" applyFill="1" applyBorder="1" applyAlignment="1">
      <alignment wrapText="1"/>
    </xf>
    <xf numFmtId="0" fontId="13" fillId="7" borderId="24" xfId="0" applyFont="1" applyFill="1" applyBorder="1" applyAlignment="1">
      <alignment horizontal="center" wrapText="1"/>
    </xf>
    <xf numFmtId="0" fontId="16" fillId="7" borderId="1" xfId="0" applyFont="1" applyFill="1" applyBorder="1" applyAlignment="1">
      <alignment horizontal="right" wrapText="1"/>
    </xf>
    <xf numFmtId="9" fontId="9" fillId="7" borderId="1" xfId="2" applyFont="1" applyFill="1" applyBorder="1" applyAlignment="1">
      <alignment wrapText="1"/>
    </xf>
    <xf numFmtId="9" fontId="9" fillId="7" borderId="25" xfId="2" applyFont="1" applyFill="1" applyBorder="1" applyAlignment="1">
      <alignment wrapText="1"/>
    </xf>
    <xf numFmtId="166" fontId="8" fillId="0" borderId="1" xfId="0" applyNumberFormat="1" applyFont="1" applyBorder="1" applyAlignment="1">
      <alignment wrapText="1"/>
    </xf>
    <xf numFmtId="0" fontId="8" fillId="0" borderId="27" xfId="0" applyFont="1" applyBorder="1" applyAlignment="1">
      <alignment wrapText="1"/>
    </xf>
    <xf numFmtId="166" fontId="8" fillId="0" borderId="27" xfId="0" applyNumberFormat="1" applyFont="1" applyBorder="1" applyAlignment="1">
      <alignment wrapText="1"/>
    </xf>
    <xf numFmtId="166" fontId="15" fillId="0" borderId="17" xfId="1" applyNumberFormat="1" applyFont="1" applyFill="1" applyBorder="1" applyAlignment="1">
      <alignment wrapText="1"/>
    </xf>
    <xf numFmtId="166" fontId="15" fillId="0" borderId="18" xfId="1" applyNumberFormat="1" applyFont="1" applyFill="1" applyBorder="1" applyAlignment="1">
      <alignment wrapText="1"/>
    </xf>
    <xf numFmtId="0" fontId="13" fillId="9" borderId="22" xfId="0" applyFont="1" applyFill="1" applyBorder="1" applyAlignment="1">
      <alignment horizontal="center" wrapText="1"/>
    </xf>
    <xf numFmtId="0" fontId="13" fillId="9" borderId="23" xfId="0" applyFont="1" applyFill="1" applyBorder="1" applyAlignment="1">
      <alignment wrapText="1"/>
    </xf>
    <xf numFmtId="166" fontId="13" fillId="9" borderId="23" xfId="0" applyNumberFormat="1" applyFont="1" applyFill="1" applyBorder="1" applyAlignment="1">
      <alignment wrapText="1"/>
    </xf>
    <xf numFmtId="166" fontId="9" fillId="9" borderId="23" xfId="1" applyNumberFormat="1" applyFont="1" applyFill="1" applyBorder="1" applyAlignment="1">
      <alignment wrapText="1"/>
    </xf>
    <xf numFmtId="166" fontId="9" fillId="9" borderId="3" xfId="1" applyNumberFormat="1" applyFont="1" applyFill="1" applyBorder="1" applyAlignment="1">
      <alignment wrapText="1"/>
    </xf>
    <xf numFmtId="0" fontId="13" fillId="9" borderId="24" xfId="0" applyFont="1" applyFill="1" applyBorder="1" applyAlignment="1">
      <alignment horizontal="center" wrapText="1"/>
    </xf>
    <xf numFmtId="0" fontId="16" fillId="9" borderId="1" xfId="0" applyFont="1" applyFill="1" applyBorder="1" applyAlignment="1">
      <alignment horizontal="right" wrapText="1"/>
    </xf>
    <xf numFmtId="9" fontId="9" fillId="9" borderId="1" xfId="2" applyFont="1" applyFill="1" applyBorder="1" applyAlignment="1">
      <alignment wrapText="1"/>
    </xf>
    <xf numFmtId="9" fontId="9" fillId="9" borderId="25" xfId="2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166" fontId="11" fillId="0" borderId="1" xfId="0" applyNumberFormat="1" applyFont="1" applyBorder="1" applyAlignment="1">
      <alignment wrapText="1"/>
    </xf>
    <xf numFmtId="166" fontId="15" fillId="0" borderId="1" xfId="1" applyNumberFormat="1" applyFont="1" applyBorder="1" applyAlignment="1">
      <alignment wrapText="1"/>
    </xf>
    <xf numFmtId="166" fontId="15" fillId="0" borderId="25" xfId="1" applyNumberFormat="1" applyFont="1" applyBorder="1" applyAlignment="1">
      <alignment wrapText="1"/>
    </xf>
    <xf numFmtId="166" fontId="11" fillId="0" borderId="27" xfId="0" applyNumberFormat="1" applyFont="1" applyBorder="1" applyAlignment="1">
      <alignment wrapText="1"/>
    </xf>
    <xf numFmtId="166" fontId="15" fillId="0" borderId="27" xfId="1" applyNumberFormat="1" applyFont="1" applyBorder="1" applyAlignment="1">
      <alignment wrapText="1"/>
    </xf>
    <xf numFmtId="166" fontId="15" fillId="0" borderId="2" xfId="1" applyNumberFormat="1" applyFont="1" applyBorder="1" applyAlignment="1">
      <alignment wrapText="1"/>
    </xf>
    <xf numFmtId="166" fontId="11" fillId="0" borderId="17" xfId="0" applyNumberFormat="1" applyFont="1" applyBorder="1" applyAlignment="1">
      <alignment wrapText="1"/>
    </xf>
    <xf numFmtId="166" fontId="15" fillId="0" borderId="17" xfId="1" applyNumberFormat="1" applyFont="1" applyBorder="1" applyAlignment="1">
      <alignment wrapText="1"/>
    </xf>
    <xf numFmtId="166" fontId="15" fillId="0" borderId="18" xfId="1" applyNumberFormat="1" applyFont="1" applyBorder="1" applyAlignment="1">
      <alignment wrapText="1"/>
    </xf>
    <xf numFmtId="0" fontId="13" fillId="10" borderId="22" xfId="0" applyFont="1" applyFill="1" applyBorder="1" applyAlignment="1">
      <alignment horizontal="center" vertical="center" wrapText="1"/>
    </xf>
    <xf numFmtId="0" fontId="13" fillId="10" borderId="23" xfId="0" applyFont="1" applyFill="1" applyBorder="1" applyAlignment="1">
      <alignment wrapText="1"/>
    </xf>
    <xf numFmtId="166" fontId="9" fillId="10" borderId="23" xfId="1" applyNumberFormat="1" applyFont="1" applyFill="1" applyBorder="1" applyAlignment="1">
      <alignment wrapText="1"/>
    </xf>
    <xf numFmtId="166" fontId="9" fillId="10" borderId="3" xfId="1" applyNumberFormat="1" applyFont="1" applyFill="1" applyBorder="1" applyAlignment="1">
      <alignment wrapText="1"/>
    </xf>
    <xf numFmtId="0" fontId="13" fillId="10" borderId="24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right" wrapText="1"/>
    </xf>
    <xf numFmtId="9" fontId="9" fillId="10" borderId="1" xfId="2" applyFont="1" applyFill="1" applyBorder="1" applyAlignment="1">
      <alignment wrapText="1"/>
    </xf>
    <xf numFmtId="9" fontId="9" fillId="10" borderId="25" xfId="2" applyFont="1" applyFill="1" applyBorder="1" applyAlignment="1">
      <alignment wrapText="1"/>
    </xf>
    <xf numFmtId="0" fontId="15" fillId="0" borderId="24" xfId="0" applyFont="1" applyBorder="1" applyAlignment="1">
      <alignment horizontal="center" vertical="center" wrapText="1"/>
    </xf>
    <xf numFmtId="166" fontId="15" fillId="0" borderId="25" xfId="0" applyNumberFormat="1" applyFont="1" applyBorder="1" applyAlignment="1">
      <alignment wrapText="1"/>
    </xf>
    <xf numFmtId="0" fontId="18" fillId="0" borderId="1" xfId="3" applyFont="1" applyBorder="1" applyAlignment="1">
      <alignment wrapText="1"/>
    </xf>
    <xf numFmtId="166" fontId="18" fillId="0" borderId="1" xfId="3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166" fontId="10" fillId="0" borderId="1" xfId="0" applyNumberFormat="1" applyFont="1" applyBorder="1" applyAlignment="1">
      <alignment wrapText="1"/>
    </xf>
    <xf numFmtId="166" fontId="16" fillId="0" borderId="1" xfId="0" applyNumberFormat="1" applyFont="1" applyBorder="1" applyAlignment="1">
      <alignment wrapText="1"/>
    </xf>
    <xf numFmtId="166" fontId="16" fillId="0" borderId="25" xfId="0" applyNumberFormat="1" applyFont="1" applyBorder="1" applyAlignment="1">
      <alignment wrapText="1"/>
    </xf>
    <xf numFmtId="0" fontId="15" fillId="0" borderId="26" xfId="0" applyFont="1" applyBorder="1" applyAlignment="1">
      <alignment horizontal="center" vertical="center" wrapText="1"/>
    </xf>
    <xf numFmtId="166" fontId="15" fillId="0" borderId="2" xfId="0" applyNumberFormat="1" applyFont="1" applyBorder="1" applyAlignment="1">
      <alignment wrapText="1"/>
    </xf>
    <xf numFmtId="0" fontId="13" fillId="0" borderId="17" xfId="0" applyFont="1" applyBorder="1" applyAlignment="1">
      <alignment wrapText="1"/>
    </xf>
    <xf numFmtId="166" fontId="13" fillId="0" borderId="17" xfId="0" applyNumberFormat="1" applyFont="1" applyBorder="1" applyAlignment="1">
      <alignment wrapText="1"/>
    </xf>
    <xf numFmtId="166" fontId="16" fillId="0" borderId="17" xfId="0" applyNumberFormat="1" applyFont="1" applyBorder="1" applyAlignment="1">
      <alignment wrapText="1"/>
    </xf>
    <xf numFmtId="166" fontId="13" fillId="0" borderId="17" xfId="1" applyNumberFormat="1" applyFont="1" applyBorder="1" applyAlignment="1">
      <alignment wrapText="1"/>
    </xf>
    <xf numFmtId="166" fontId="13" fillId="0" borderId="18" xfId="1" applyNumberFormat="1" applyFont="1" applyBorder="1" applyAlignment="1">
      <alignment wrapText="1"/>
    </xf>
    <xf numFmtId="166" fontId="13" fillId="11" borderId="11" xfId="0" applyNumberFormat="1" applyFont="1" applyFill="1" applyBorder="1" applyAlignment="1">
      <alignment wrapText="1"/>
    </xf>
    <xf numFmtId="166" fontId="13" fillId="11" borderId="12" xfId="0" applyNumberFormat="1" applyFont="1" applyFill="1" applyBorder="1" applyAlignment="1">
      <alignment wrapText="1"/>
    </xf>
    <xf numFmtId="166" fontId="13" fillId="11" borderId="8" xfId="0" applyNumberFormat="1" applyFont="1" applyFill="1" applyBorder="1" applyAlignment="1">
      <alignment wrapText="1"/>
    </xf>
    <xf numFmtId="166" fontId="13" fillId="11" borderId="9" xfId="0" applyNumberFormat="1" applyFont="1" applyFill="1" applyBorder="1" applyAlignment="1">
      <alignment wrapText="1"/>
    </xf>
    <xf numFmtId="0" fontId="15" fillId="0" borderId="19" xfId="0" applyFont="1" applyBorder="1" applyAlignment="1">
      <alignment wrapText="1"/>
    </xf>
    <xf numFmtId="0" fontId="13" fillId="0" borderId="20" xfId="0" applyFont="1" applyBorder="1" applyAlignment="1">
      <alignment horizontal="left" wrapText="1"/>
    </xf>
    <xf numFmtId="166" fontId="11" fillId="0" borderId="20" xfId="0" applyNumberFormat="1" applyFont="1" applyBorder="1" applyAlignment="1">
      <alignment wrapText="1"/>
    </xf>
    <xf numFmtId="166" fontId="11" fillId="0" borderId="2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wrapText="1"/>
    </xf>
    <xf numFmtId="165" fontId="1" fillId="0" borderId="1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165" fontId="0" fillId="0" borderId="1" xfId="0" applyNumberFormat="1" applyFont="1" applyFill="1" applyBorder="1"/>
    <xf numFmtId="165" fontId="0" fillId="0" borderId="1" xfId="0" applyNumberFormat="1" applyFont="1" applyFill="1" applyBorder="1" applyAlignment="1">
      <alignment wrapText="1"/>
    </xf>
    <xf numFmtId="0" fontId="0" fillId="0" borderId="1" xfId="0" applyFont="1" applyFill="1" applyBorder="1"/>
    <xf numFmtId="165" fontId="0" fillId="2" borderId="1" xfId="0" applyNumberFormat="1" applyFont="1" applyFill="1" applyBorder="1"/>
    <xf numFmtId="165" fontId="0" fillId="3" borderId="1" xfId="0" applyNumberFormat="1" applyFont="1" applyFill="1" applyBorder="1"/>
    <xf numFmtId="164" fontId="5" fillId="3" borderId="1" xfId="0" applyNumberFormat="1" applyFont="1" applyFill="1" applyBorder="1" applyAlignment="1">
      <alignment horizontal="left" vertical="center" wrapText="1"/>
    </xf>
    <xf numFmtId="165" fontId="0" fillId="2" borderId="1" xfId="0" applyNumberFormat="1" applyFont="1" applyFill="1" applyBorder="1" applyAlignment="1">
      <alignment wrapText="1"/>
    </xf>
    <xf numFmtId="0" fontId="0" fillId="0" borderId="0" xfId="0" applyFont="1" applyFill="1"/>
    <xf numFmtId="165" fontId="0" fillId="0" borderId="0" xfId="0" applyNumberFormat="1" applyFont="1" applyFill="1"/>
    <xf numFmtId="165" fontId="1" fillId="0" borderId="1" xfId="0" applyNumberFormat="1" applyFont="1" applyFill="1" applyBorder="1"/>
    <xf numFmtId="165" fontId="1" fillId="2" borderId="1" xfId="0" applyNumberFormat="1" applyFont="1" applyFill="1" applyBorder="1"/>
    <xf numFmtId="165" fontId="1" fillId="3" borderId="1" xfId="0" applyNumberFormat="1" applyFont="1" applyFill="1" applyBorder="1"/>
    <xf numFmtId="165" fontId="1" fillId="2" borderId="1" xfId="0" applyNumberFormat="1" applyFont="1" applyFill="1" applyBorder="1" applyAlignment="1">
      <alignment wrapText="1"/>
    </xf>
    <xf numFmtId="165" fontId="1" fillId="0" borderId="0" xfId="0" applyNumberFormat="1" applyFont="1" applyFill="1"/>
    <xf numFmtId="0" fontId="12" fillId="4" borderId="13" xfId="0" applyFont="1" applyFill="1" applyBorder="1" applyAlignment="1">
      <alignment horizontal="center" wrapText="1"/>
    </xf>
    <xf numFmtId="0" fontId="12" fillId="4" borderId="14" xfId="0" applyFont="1" applyFill="1" applyBorder="1" applyAlignment="1">
      <alignment horizontal="center" wrapText="1"/>
    </xf>
    <xf numFmtId="0" fontId="13" fillId="11" borderId="10" xfId="0" applyFont="1" applyFill="1" applyBorder="1" applyAlignment="1">
      <alignment horizontal="left" wrapText="1"/>
    </xf>
    <xf numFmtId="0" fontId="13" fillId="11" borderId="11" xfId="0" applyFont="1" applyFill="1" applyBorder="1" applyAlignment="1">
      <alignment horizontal="left" wrapText="1"/>
    </xf>
    <xf numFmtId="0" fontId="13" fillId="11" borderId="7" xfId="0" applyFont="1" applyFill="1" applyBorder="1" applyAlignment="1">
      <alignment horizontal="left" wrapText="1"/>
    </xf>
    <xf numFmtId="0" fontId="13" fillId="11" borderId="8" xfId="0" applyFont="1" applyFill="1" applyBorder="1" applyAlignment="1">
      <alignment horizontal="left" wrapText="1"/>
    </xf>
    <xf numFmtId="0" fontId="0" fillId="12" borderId="0" xfId="0" applyFill="1"/>
    <xf numFmtId="0" fontId="13" fillId="4" borderId="14" xfId="0" applyNumberFormat="1" applyFont="1" applyFill="1" applyBorder="1" applyAlignment="1">
      <alignment horizontal="center" wrapText="1"/>
    </xf>
    <xf numFmtId="0" fontId="16" fillId="8" borderId="1" xfId="0" applyFont="1" applyFill="1" applyBorder="1" applyAlignment="1">
      <alignment horizontal="right" wrapText="1"/>
    </xf>
    <xf numFmtId="9" fontId="9" fillId="8" borderId="1" xfId="2" applyFont="1" applyFill="1" applyBorder="1" applyAlignment="1">
      <alignment wrapText="1"/>
    </xf>
    <xf numFmtId="0" fontId="13" fillId="8" borderId="22" xfId="0" applyFont="1" applyFill="1" applyBorder="1" applyAlignment="1">
      <alignment horizontal="center" wrapText="1"/>
    </xf>
    <xf numFmtId="0" fontId="13" fillId="8" borderId="23" xfId="0" applyFont="1" applyFill="1" applyBorder="1" applyAlignment="1">
      <alignment wrapText="1"/>
    </xf>
    <xf numFmtId="166" fontId="13" fillId="8" borderId="23" xfId="0" applyNumberFormat="1" applyFont="1" applyFill="1" applyBorder="1" applyAlignment="1">
      <alignment wrapText="1"/>
    </xf>
    <xf numFmtId="166" fontId="9" fillId="8" borderId="23" xfId="1" applyNumberFormat="1" applyFont="1" applyFill="1" applyBorder="1" applyAlignment="1">
      <alignment wrapText="1"/>
    </xf>
    <xf numFmtId="166" fontId="9" fillId="8" borderId="3" xfId="1" applyNumberFormat="1" applyFont="1" applyFill="1" applyBorder="1" applyAlignment="1">
      <alignment wrapText="1"/>
    </xf>
    <xf numFmtId="0" fontId="13" fillId="8" borderId="24" xfId="0" applyFont="1" applyFill="1" applyBorder="1" applyAlignment="1">
      <alignment horizontal="center" wrapText="1"/>
    </xf>
    <xf numFmtId="9" fontId="9" fillId="8" borderId="25" xfId="2" applyFont="1" applyFill="1" applyBorder="1" applyAlignment="1">
      <alignment wrapText="1"/>
    </xf>
    <xf numFmtId="0" fontId="11" fillId="0" borderId="27" xfId="0" applyFont="1" applyBorder="1" applyAlignment="1">
      <alignment wrapText="1"/>
    </xf>
  </cellXfs>
  <cellStyles count="4">
    <cellStyle name="Currency" xfId="1" builtinId="4"/>
    <cellStyle name="Normal" xfId="0" builtinId="0"/>
    <cellStyle name="Normal 2" xfId="3" xr:uid="{90D847C7-7D13-4B79-A386-D5B52933BFB6}"/>
    <cellStyle name="Percent" xfId="2" builtinId="5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9FDDF9"/>
      <color rgb="FF03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1"/>
  <sheetViews>
    <sheetView tabSelected="1" zoomScale="80" zoomScaleNormal="80" workbookViewId="0">
      <selection activeCell="N109" sqref="N109"/>
    </sheetView>
  </sheetViews>
  <sheetFormatPr defaultRowHeight="14.4" x14ac:dyDescent="0.3"/>
  <cols>
    <col min="1" max="1" width="14.109375" style="2" bestFit="1" customWidth="1"/>
    <col min="2" max="2" width="52.21875" style="2" bestFit="1" customWidth="1"/>
    <col min="3" max="8" width="14.33203125" style="140" customWidth="1"/>
    <col min="9" max="9" width="13.21875" style="141" bestFit="1" customWidth="1"/>
    <col min="10" max="12" width="14.44140625" style="146" bestFit="1" customWidth="1"/>
    <col min="13" max="13" width="8.88671875" style="2"/>
    <col min="14" max="14" width="93.33203125" style="2" bestFit="1" customWidth="1"/>
    <col min="15" max="16384" width="8.88671875" style="2"/>
  </cols>
  <sheetData>
    <row r="1" spans="1:14" ht="33" customHeight="1" x14ac:dyDescent="0.3">
      <c r="A1" s="3" t="s">
        <v>0</v>
      </c>
      <c r="B1" s="4" t="s">
        <v>1</v>
      </c>
      <c r="C1" s="132" t="s">
        <v>171</v>
      </c>
      <c r="D1" s="132" t="s">
        <v>266</v>
      </c>
      <c r="E1" s="132" t="s">
        <v>172</v>
      </c>
      <c r="F1" s="132" t="s">
        <v>267</v>
      </c>
      <c r="G1" s="132" t="s">
        <v>173</v>
      </c>
      <c r="H1" s="132" t="s">
        <v>268</v>
      </c>
      <c r="I1" s="133" t="s">
        <v>174</v>
      </c>
      <c r="J1" s="142" t="s">
        <v>175</v>
      </c>
      <c r="K1" s="142" t="s">
        <v>176</v>
      </c>
      <c r="L1" s="142" t="s">
        <v>177</v>
      </c>
    </row>
    <row r="2" spans="1:14" ht="14.25" customHeight="1" x14ac:dyDescent="0.3">
      <c r="A2" s="3"/>
      <c r="B2" s="4" t="s">
        <v>264</v>
      </c>
      <c r="C2" s="134">
        <v>9088000</v>
      </c>
      <c r="D2" s="134">
        <v>9088000</v>
      </c>
      <c r="E2" s="134">
        <v>9088000</v>
      </c>
      <c r="F2" s="134">
        <v>9088000</v>
      </c>
      <c r="G2" s="134">
        <v>9088000</v>
      </c>
      <c r="H2" s="134">
        <v>9088000</v>
      </c>
      <c r="I2" s="133">
        <v>9088000</v>
      </c>
      <c r="J2" s="142">
        <v>10000000</v>
      </c>
      <c r="K2" s="142">
        <v>10000000</v>
      </c>
      <c r="L2" s="142">
        <v>10000000</v>
      </c>
    </row>
    <row r="3" spans="1:14" ht="45" customHeight="1" x14ac:dyDescent="0.3">
      <c r="A3" s="5" t="s">
        <v>2</v>
      </c>
      <c r="B3" s="8" t="s">
        <v>6</v>
      </c>
      <c r="C3" s="6"/>
      <c r="D3" s="6"/>
      <c r="E3" s="6"/>
      <c r="F3" s="6"/>
      <c r="G3" s="6"/>
      <c r="H3" s="6"/>
      <c r="I3" s="133"/>
      <c r="J3" s="142"/>
      <c r="K3" s="142"/>
      <c r="L3" s="142"/>
      <c r="N3" s="153" t="s">
        <v>167</v>
      </c>
    </row>
    <row r="4" spans="1:14" ht="19.95" customHeight="1" x14ac:dyDescent="0.3">
      <c r="A4" s="5" t="s">
        <v>3</v>
      </c>
      <c r="B4" s="6" t="s">
        <v>7</v>
      </c>
      <c r="C4" s="6"/>
      <c r="D4" s="6"/>
      <c r="E4" s="6"/>
      <c r="F4" s="6"/>
      <c r="G4" s="6"/>
      <c r="H4" s="6"/>
      <c r="I4" s="133">
        <v>400957.62</v>
      </c>
      <c r="J4" s="142">
        <v>494386</v>
      </c>
      <c r="K4" s="142">
        <v>520164</v>
      </c>
      <c r="L4" s="142">
        <v>547537</v>
      </c>
      <c r="N4" s="17" t="s">
        <v>265</v>
      </c>
    </row>
    <row r="5" spans="1:14" ht="15.6" x14ac:dyDescent="0.3">
      <c r="A5" s="5" t="s">
        <v>4</v>
      </c>
      <c r="B5" s="6" t="s">
        <v>8</v>
      </c>
      <c r="C5" s="6"/>
      <c r="D5" s="6"/>
      <c r="E5" s="6"/>
      <c r="F5" s="6"/>
      <c r="G5" s="6"/>
      <c r="H5" s="6"/>
      <c r="I5" s="133">
        <v>137334.14000000001</v>
      </c>
      <c r="J5" s="142">
        <v>244505</v>
      </c>
      <c r="K5" s="142">
        <v>258932</v>
      </c>
      <c r="L5" s="142">
        <v>274316</v>
      </c>
      <c r="N5" s="17" t="s">
        <v>168</v>
      </c>
    </row>
    <row r="6" spans="1:14" ht="15.6" x14ac:dyDescent="0.3">
      <c r="A6" s="5" t="s">
        <v>5</v>
      </c>
      <c r="B6" s="6" t="s">
        <v>9</v>
      </c>
      <c r="C6" s="6"/>
      <c r="D6" s="6"/>
      <c r="E6" s="6"/>
      <c r="F6" s="6"/>
      <c r="G6" s="6"/>
      <c r="H6" s="6"/>
      <c r="I6" s="133">
        <v>711314.04</v>
      </c>
      <c r="J6" s="142">
        <v>681725</v>
      </c>
      <c r="K6" s="142">
        <v>721276</v>
      </c>
      <c r="L6" s="142">
        <v>763285</v>
      </c>
      <c r="N6" s="17" t="s">
        <v>169</v>
      </c>
    </row>
    <row r="7" spans="1:14" ht="15.6" x14ac:dyDescent="0.3">
      <c r="A7" s="7"/>
      <c r="B7" s="1" t="s">
        <v>10</v>
      </c>
      <c r="C7" s="9">
        <v>1270000</v>
      </c>
      <c r="D7" s="9">
        <v>1228000</v>
      </c>
      <c r="E7" s="9">
        <v>1394000</v>
      </c>
      <c r="F7" s="9">
        <v>1147000</v>
      </c>
      <c r="G7" s="9">
        <v>1468000</v>
      </c>
      <c r="H7" s="9">
        <v>1209000</v>
      </c>
      <c r="I7" s="133">
        <v>1249605.8</v>
      </c>
      <c r="J7" s="142">
        <f>SUM(J4:J6)</f>
        <v>1420616</v>
      </c>
      <c r="K7" s="142">
        <f t="shared" ref="K7:L7" si="0">SUM(K4:K6)</f>
        <v>1500372</v>
      </c>
      <c r="L7" s="142">
        <f t="shared" si="0"/>
        <v>1585138</v>
      </c>
      <c r="N7" s="17" t="s">
        <v>170</v>
      </c>
    </row>
    <row r="8" spans="1:14" x14ac:dyDescent="0.3">
      <c r="A8" s="7"/>
      <c r="B8" s="7"/>
      <c r="C8" s="135"/>
      <c r="D8" s="135"/>
      <c r="E8" s="135"/>
      <c r="F8" s="135"/>
      <c r="G8" s="135"/>
      <c r="H8" s="135"/>
      <c r="I8" s="133"/>
      <c r="J8" s="142"/>
      <c r="K8" s="142"/>
      <c r="L8" s="142"/>
      <c r="N8" s="17"/>
    </row>
    <row r="9" spans="1:14" ht="31.2" x14ac:dyDescent="0.3">
      <c r="A9" s="5" t="s">
        <v>11</v>
      </c>
      <c r="B9" s="8" t="s">
        <v>12</v>
      </c>
      <c r="C9" s="6"/>
      <c r="D9" s="6"/>
      <c r="E9" s="6"/>
      <c r="F9" s="6"/>
      <c r="G9" s="6"/>
      <c r="H9" s="6"/>
      <c r="I9" s="133"/>
      <c r="J9" s="142"/>
      <c r="K9" s="142"/>
      <c r="L9" s="142"/>
    </row>
    <row r="10" spans="1:14" ht="31.2" x14ac:dyDescent="0.3">
      <c r="A10" s="6" t="s">
        <v>13</v>
      </c>
      <c r="B10" s="6" t="s">
        <v>16</v>
      </c>
      <c r="C10" s="6"/>
      <c r="D10" s="6"/>
      <c r="E10" s="6"/>
      <c r="F10" s="6"/>
      <c r="G10" s="6"/>
      <c r="H10" s="6"/>
      <c r="I10" s="133">
        <v>573964.09600000002</v>
      </c>
      <c r="J10" s="142">
        <v>352603</v>
      </c>
      <c r="K10" s="142">
        <v>387781</v>
      </c>
      <c r="L10" s="142">
        <v>412503</v>
      </c>
    </row>
    <row r="11" spans="1:14" ht="31.2" x14ac:dyDescent="0.3">
      <c r="A11" s="6" t="s">
        <v>14</v>
      </c>
      <c r="B11" s="6" t="s">
        <v>17</v>
      </c>
      <c r="C11" s="6"/>
      <c r="D11" s="6"/>
      <c r="E11" s="6"/>
      <c r="F11" s="6"/>
      <c r="G11" s="6"/>
      <c r="H11" s="6"/>
      <c r="I11" s="133">
        <v>333831.44</v>
      </c>
      <c r="J11" s="142">
        <v>693582</v>
      </c>
      <c r="K11" s="142">
        <v>685154</v>
      </c>
      <c r="L11" s="142">
        <v>834036</v>
      </c>
    </row>
    <row r="12" spans="1:14" ht="15.6" x14ac:dyDescent="0.3">
      <c r="A12" s="6" t="s">
        <v>15</v>
      </c>
      <c r="B12" s="6" t="s">
        <v>18</v>
      </c>
      <c r="C12" s="6"/>
      <c r="D12" s="6"/>
      <c r="E12" s="6"/>
      <c r="F12" s="6"/>
      <c r="G12" s="6"/>
      <c r="H12" s="6"/>
      <c r="I12" s="133">
        <v>102235.2</v>
      </c>
      <c r="J12" s="142">
        <v>145343</v>
      </c>
      <c r="K12" s="142">
        <v>155488</v>
      </c>
      <c r="L12" s="142">
        <v>166076</v>
      </c>
    </row>
    <row r="13" spans="1:14" ht="15.6" x14ac:dyDescent="0.3">
      <c r="A13" s="6" t="s">
        <v>130</v>
      </c>
      <c r="B13" s="10" t="s">
        <v>131</v>
      </c>
      <c r="C13" s="10"/>
      <c r="D13" s="10"/>
      <c r="E13" s="10"/>
      <c r="F13" s="10"/>
      <c r="G13" s="10"/>
      <c r="H13" s="10"/>
      <c r="I13" s="136"/>
      <c r="J13" s="143">
        <v>182855</v>
      </c>
      <c r="K13" s="143">
        <v>154727</v>
      </c>
      <c r="L13" s="143">
        <v>222138</v>
      </c>
    </row>
    <row r="14" spans="1:14" ht="15.6" x14ac:dyDescent="0.3">
      <c r="A14" s="7"/>
      <c r="B14" s="1" t="s">
        <v>30</v>
      </c>
      <c r="C14" s="9">
        <v>1281000</v>
      </c>
      <c r="D14" s="9">
        <v>1023000</v>
      </c>
      <c r="E14" s="9">
        <v>1197000</v>
      </c>
      <c r="F14" s="9">
        <v>907000</v>
      </c>
      <c r="G14" s="9">
        <v>1371000</v>
      </c>
      <c r="H14" s="9">
        <v>994000</v>
      </c>
      <c r="I14" s="133">
        <v>1010030.736</v>
      </c>
      <c r="J14" s="142">
        <f>SUM(J10:J13)</f>
        <v>1374383</v>
      </c>
      <c r="K14" s="142">
        <f t="shared" ref="K14:L14" si="1">SUM(K10:K13)</f>
        <v>1383150</v>
      </c>
      <c r="L14" s="142">
        <f t="shared" si="1"/>
        <v>1634753</v>
      </c>
    </row>
    <row r="15" spans="1:14" x14ac:dyDescent="0.3">
      <c r="A15" s="7"/>
      <c r="B15" s="7"/>
      <c r="C15" s="135"/>
      <c r="D15" s="135"/>
      <c r="E15" s="135"/>
      <c r="F15" s="135"/>
      <c r="G15" s="135"/>
      <c r="H15" s="135"/>
      <c r="I15" s="133"/>
      <c r="J15" s="142"/>
      <c r="K15" s="142"/>
      <c r="L15" s="142"/>
    </row>
    <row r="16" spans="1:14" ht="15.6" x14ac:dyDescent="0.3">
      <c r="A16" s="8" t="s">
        <v>19</v>
      </c>
      <c r="B16" s="8" t="s">
        <v>20</v>
      </c>
      <c r="C16" s="6"/>
      <c r="D16" s="6"/>
      <c r="E16" s="6"/>
      <c r="F16" s="6"/>
      <c r="G16" s="6"/>
      <c r="H16" s="6"/>
      <c r="I16" s="133"/>
      <c r="J16" s="142"/>
      <c r="K16" s="142"/>
      <c r="L16" s="142"/>
    </row>
    <row r="17" spans="1:12" ht="15.6" x14ac:dyDescent="0.3">
      <c r="A17" s="6" t="s">
        <v>21</v>
      </c>
      <c r="B17" s="6" t="s">
        <v>22</v>
      </c>
      <c r="C17" s="6"/>
      <c r="D17" s="6"/>
      <c r="E17" s="6"/>
      <c r="F17" s="6"/>
      <c r="G17" s="6"/>
      <c r="H17" s="6"/>
      <c r="I17" s="133">
        <v>169061.54</v>
      </c>
      <c r="J17" s="142">
        <v>348265</v>
      </c>
      <c r="K17" s="142">
        <v>351021</v>
      </c>
      <c r="L17" s="142">
        <v>344828</v>
      </c>
    </row>
    <row r="18" spans="1:12" ht="31.2" x14ac:dyDescent="0.3">
      <c r="A18" s="6" t="s">
        <v>23</v>
      </c>
      <c r="B18" s="6" t="s">
        <v>24</v>
      </c>
      <c r="C18" s="6"/>
      <c r="D18" s="6"/>
      <c r="E18" s="6"/>
      <c r="F18" s="6"/>
      <c r="G18" s="6"/>
      <c r="H18" s="6"/>
      <c r="I18" s="133">
        <v>12012.4</v>
      </c>
      <c r="J18" s="142">
        <v>72832</v>
      </c>
      <c r="K18" s="142">
        <v>89018</v>
      </c>
      <c r="L18" s="142">
        <v>79826</v>
      </c>
    </row>
    <row r="19" spans="1:12" ht="15.6" x14ac:dyDescent="0.3">
      <c r="A19" s="6" t="s">
        <v>25</v>
      </c>
      <c r="B19" s="6" t="s">
        <v>26</v>
      </c>
      <c r="C19" s="6"/>
      <c r="D19" s="6"/>
      <c r="E19" s="6"/>
      <c r="F19" s="6"/>
      <c r="G19" s="6"/>
      <c r="H19" s="6"/>
      <c r="I19" s="133">
        <v>143021.87</v>
      </c>
      <c r="J19" s="142">
        <v>67171</v>
      </c>
      <c r="K19" s="142">
        <v>69761</v>
      </c>
      <c r="L19" s="142">
        <v>72472</v>
      </c>
    </row>
    <row r="20" spans="1:12" ht="31.2" x14ac:dyDescent="0.3">
      <c r="A20" s="6" t="s">
        <v>27</v>
      </c>
      <c r="B20" s="10" t="s">
        <v>133</v>
      </c>
      <c r="C20" s="10"/>
      <c r="D20" s="10"/>
      <c r="E20" s="10"/>
      <c r="F20" s="10"/>
      <c r="G20" s="10"/>
      <c r="H20" s="10"/>
      <c r="I20" s="136"/>
      <c r="J20" s="143">
        <v>93845</v>
      </c>
      <c r="K20" s="143">
        <v>101074</v>
      </c>
      <c r="L20" s="143">
        <v>108855</v>
      </c>
    </row>
    <row r="21" spans="1:12" ht="15.6" x14ac:dyDescent="0.3">
      <c r="A21" s="9" t="s">
        <v>132</v>
      </c>
      <c r="B21" s="6" t="s">
        <v>28</v>
      </c>
      <c r="C21" s="6"/>
      <c r="D21" s="6"/>
      <c r="E21" s="6"/>
      <c r="F21" s="6"/>
      <c r="G21" s="6"/>
      <c r="H21" s="6"/>
      <c r="I21" s="133">
        <v>15050.9</v>
      </c>
      <c r="J21" s="142">
        <v>27197</v>
      </c>
      <c r="K21" s="142">
        <v>18821</v>
      </c>
      <c r="L21" s="142">
        <v>20004</v>
      </c>
    </row>
    <row r="22" spans="1:12" ht="15.6" x14ac:dyDescent="0.3">
      <c r="A22" s="7"/>
      <c r="B22" s="1" t="s">
        <v>29</v>
      </c>
      <c r="C22" s="9">
        <v>345000</v>
      </c>
      <c r="D22" s="9">
        <v>325000</v>
      </c>
      <c r="E22" s="9">
        <v>395000</v>
      </c>
      <c r="F22" s="9">
        <v>333000</v>
      </c>
      <c r="G22" s="9">
        <v>405000</v>
      </c>
      <c r="H22" s="9">
        <v>341000</v>
      </c>
      <c r="I22" s="133">
        <v>339146.71</v>
      </c>
      <c r="J22" s="142">
        <f>SUM(J17:J21)</f>
        <v>609310</v>
      </c>
      <c r="K22" s="142">
        <f t="shared" ref="K22:L22" si="2">SUM(K17:K21)</f>
        <v>629695</v>
      </c>
      <c r="L22" s="142">
        <f t="shared" si="2"/>
        <v>625985</v>
      </c>
    </row>
    <row r="23" spans="1:12" ht="15.6" x14ac:dyDescent="0.3">
      <c r="A23" s="7"/>
      <c r="B23" s="1"/>
      <c r="C23" s="9"/>
      <c r="D23" s="9"/>
      <c r="E23" s="9"/>
      <c r="F23" s="9"/>
      <c r="G23" s="9"/>
      <c r="H23" s="9"/>
      <c r="I23" s="133"/>
      <c r="J23" s="142"/>
      <c r="K23" s="142"/>
      <c r="L23" s="142"/>
    </row>
    <row r="24" spans="1:12" ht="31.2" x14ac:dyDescent="0.3">
      <c r="A24" s="1" t="s">
        <v>31</v>
      </c>
      <c r="B24" s="8" t="s">
        <v>32</v>
      </c>
      <c r="C24" s="6"/>
      <c r="D24" s="6"/>
      <c r="E24" s="6"/>
      <c r="F24" s="6"/>
      <c r="G24" s="6"/>
      <c r="H24" s="6"/>
      <c r="I24" s="133"/>
      <c r="J24" s="142"/>
      <c r="K24" s="142"/>
      <c r="L24" s="142"/>
    </row>
    <row r="25" spans="1:12" ht="31.2" x14ac:dyDescent="0.3">
      <c r="A25" s="9" t="s">
        <v>33</v>
      </c>
      <c r="B25" s="6" t="s">
        <v>34</v>
      </c>
      <c r="C25" s="6"/>
      <c r="D25" s="6"/>
      <c r="E25" s="6"/>
      <c r="F25" s="6"/>
      <c r="G25" s="6"/>
      <c r="H25" s="6"/>
      <c r="I25" s="133">
        <v>294846.24600000004</v>
      </c>
      <c r="J25" s="142">
        <v>296903</v>
      </c>
      <c r="K25" s="142">
        <v>331737</v>
      </c>
      <c r="L25" s="142">
        <v>352590</v>
      </c>
    </row>
    <row r="26" spans="1:12" ht="31.2" x14ac:dyDescent="0.3">
      <c r="A26" s="9" t="s">
        <v>35</v>
      </c>
      <c r="B26" s="6" t="s">
        <v>36</v>
      </c>
      <c r="C26" s="6"/>
      <c r="D26" s="6"/>
      <c r="E26" s="6"/>
      <c r="F26" s="6"/>
      <c r="G26" s="6"/>
      <c r="H26" s="6"/>
      <c r="I26" s="133">
        <v>36775.879999999997</v>
      </c>
      <c r="J26" s="142">
        <v>34609</v>
      </c>
      <c r="K26" s="142">
        <v>42360</v>
      </c>
      <c r="L26" s="142">
        <v>45275</v>
      </c>
    </row>
    <row r="27" spans="1:12" ht="15.6" x14ac:dyDescent="0.3">
      <c r="A27" s="9" t="s">
        <v>37</v>
      </c>
      <c r="B27" s="11" t="s">
        <v>38</v>
      </c>
      <c r="C27" s="11"/>
      <c r="D27" s="11"/>
      <c r="E27" s="11"/>
      <c r="F27" s="11"/>
      <c r="G27" s="11"/>
      <c r="H27" s="11"/>
      <c r="I27" s="137">
        <v>0</v>
      </c>
      <c r="J27" s="144"/>
      <c r="K27" s="144"/>
      <c r="L27" s="144"/>
    </row>
    <row r="28" spans="1:12" ht="46.8" x14ac:dyDescent="0.3">
      <c r="A28" s="9" t="s">
        <v>37</v>
      </c>
      <c r="B28" s="10" t="s">
        <v>136</v>
      </c>
      <c r="C28" s="10"/>
      <c r="D28" s="10"/>
      <c r="E28" s="10"/>
      <c r="F28" s="10"/>
      <c r="G28" s="10"/>
      <c r="H28" s="10"/>
      <c r="I28" s="136"/>
      <c r="J28" s="143">
        <v>86962</v>
      </c>
      <c r="K28" s="143">
        <v>124861</v>
      </c>
      <c r="L28" s="143">
        <v>132652</v>
      </c>
    </row>
    <row r="29" spans="1:12" ht="46.8" x14ac:dyDescent="0.3">
      <c r="A29" s="9" t="s">
        <v>134</v>
      </c>
      <c r="B29" s="10" t="s">
        <v>137</v>
      </c>
      <c r="C29" s="10"/>
      <c r="D29" s="10"/>
      <c r="E29" s="10"/>
      <c r="F29" s="10"/>
      <c r="G29" s="10"/>
      <c r="H29" s="10"/>
      <c r="I29" s="136"/>
      <c r="J29" s="143">
        <v>56533</v>
      </c>
      <c r="K29" s="143">
        <v>66513</v>
      </c>
      <c r="L29" s="143">
        <v>69473</v>
      </c>
    </row>
    <row r="30" spans="1:12" ht="31.2" x14ac:dyDescent="0.3">
      <c r="A30" s="9" t="s">
        <v>135</v>
      </c>
      <c r="B30" s="10" t="s">
        <v>138</v>
      </c>
      <c r="C30" s="10"/>
      <c r="D30" s="10"/>
      <c r="E30" s="10"/>
      <c r="F30" s="10"/>
      <c r="G30" s="10"/>
      <c r="H30" s="10"/>
      <c r="I30" s="136"/>
      <c r="J30" s="143">
        <v>49946</v>
      </c>
      <c r="K30" s="143">
        <v>66228</v>
      </c>
      <c r="L30" s="143">
        <v>70808</v>
      </c>
    </row>
    <row r="31" spans="1:12" ht="15.6" x14ac:dyDescent="0.3">
      <c r="A31" s="7"/>
      <c r="B31" s="1" t="s">
        <v>39</v>
      </c>
      <c r="C31" s="9">
        <v>349000</v>
      </c>
      <c r="D31" s="9">
        <v>305000</v>
      </c>
      <c r="E31" s="9">
        <v>359000</v>
      </c>
      <c r="F31" s="9">
        <v>301000</v>
      </c>
      <c r="G31" s="9">
        <v>363000</v>
      </c>
      <c r="H31" s="9">
        <v>304000</v>
      </c>
      <c r="I31" s="133">
        <v>331622.12600000005</v>
      </c>
      <c r="J31" s="142">
        <f>SUM(J25:J30)</f>
        <v>524953</v>
      </c>
      <c r="K31" s="142">
        <f t="shared" ref="K31:L31" si="3">SUM(K25:K30)</f>
        <v>631699</v>
      </c>
      <c r="L31" s="142">
        <f t="shared" si="3"/>
        <v>670798</v>
      </c>
    </row>
    <row r="32" spans="1:12" ht="15.6" x14ac:dyDescent="0.3">
      <c r="A32" s="7"/>
      <c r="B32" s="1"/>
      <c r="C32" s="9"/>
      <c r="D32" s="9"/>
      <c r="E32" s="9"/>
      <c r="F32" s="9"/>
      <c r="G32" s="9"/>
      <c r="H32" s="9"/>
      <c r="I32" s="133"/>
      <c r="J32" s="142"/>
      <c r="K32" s="142"/>
      <c r="L32" s="142"/>
    </row>
    <row r="33" spans="1:12" ht="31.2" x14ac:dyDescent="0.3">
      <c r="A33" s="1" t="s">
        <v>40</v>
      </c>
      <c r="B33" s="8" t="s">
        <v>41</v>
      </c>
      <c r="C33" s="6"/>
      <c r="D33" s="6"/>
      <c r="E33" s="6"/>
      <c r="F33" s="6"/>
      <c r="G33" s="6"/>
      <c r="H33" s="6"/>
      <c r="I33" s="133"/>
      <c r="J33" s="142"/>
      <c r="K33" s="142"/>
      <c r="L33" s="142"/>
    </row>
    <row r="34" spans="1:12" ht="15.6" x14ac:dyDescent="0.3">
      <c r="A34" s="6" t="s">
        <v>42</v>
      </c>
      <c r="B34" s="6" t="s">
        <v>43</v>
      </c>
      <c r="C34" s="6"/>
      <c r="D34" s="6"/>
      <c r="E34" s="6"/>
      <c r="F34" s="6"/>
      <c r="G34" s="6"/>
      <c r="H34" s="6"/>
      <c r="I34" s="133">
        <v>106169.32</v>
      </c>
      <c r="J34" s="142">
        <v>86098</v>
      </c>
      <c r="K34" s="142">
        <v>91990</v>
      </c>
      <c r="L34" s="142">
        <v>155005</v>
      </c>
    </row>
    <row r="35" spans="1:12" ht="31.2" x14ac:dyDescent="0.3">
      <c r="A35" s="6" t="s">
        <v>44</v>
      </c>
      <c r="B35" s="6" t="s">
        <v>45</v>
      </c>
      <c r="C35" s="6"/>
      <c r="D35" s="6"/>
      <c r="E35" s="6"/>
      <c r="F35" s="6"/>
      <c r="G35" s="6"/>
      <c r="H35" s="6"/>
      <c r="I35" s="133">
        <v>94944.593600000007</v>
      </c>
      <c r="J35" s="142">
        <v>280515</v>
      </c>
      <c r="K35" s="142">
        <v>226959</v>
      </c>
      <c r="L35" s="142">
        <v>225087</v>
      </c>
    </row>
    <row r="36" spans="1:12" ht="31.2" x14ac:dyDescent="0.3">
      <c r="A36" s="6" t="s">
        <v>46</v>
      </c>
      <c r="B36" s="10" t="s">
        <v>140</v>
      </c>
      <c r="C36" s="10"/>
      <c r="D36" s="10"/>
      <c r="E36" s="10"/>
      <c r="F36" s="10"/>
      <c r="G36" s="10"/>
      <c r="H36" s="10"/>
      <c r="I36" s="136"/>
      <c r="J36" s="143">
        <v>190866</v>
      </c>
      <c r="K36" s="143">
        <v>188456</v>
      </c>
      <c r="L36" s="143">
        <v>214346</v>
      </c>
    </row>
    <row r="37" spans="1:12" ht="15.6" x14ac:dyDescent="0.3">
      <c r="A37" s="6" t="s">
        <v>139</v>
      </c>
      <c r="B37" s="6" t="s">
        <v>47</v>
      </c>
      <c r="C37" s="6"/>
      <c r="D37" s="6"/>
      <c r="E37" s="6"/>
      <c r="F37" s="6"/>
      <c r="G37" s="6"/>
      <c r="H37" s="6"/>
      <c r="I37" s="133">
        <v>92038.100200000001</v>
      </c>
      <c r="J37" s="142">
        <v>140488</v>
      </c>
      <c r="K37" s="142">
        <v>129260</v>
      </c>
      <c r="L37" s="142">
        <v>138951</v>
      </c>
    </row>
    <row r="38" spans="1:12" ht="15.6" x14ac:dyDescent="0.3">
      <c r="A38" s="8"/>
      <c r="B38" s="1" t="s">
        <v>48</v>
      </c>
      <c r="C38" s="9">
        <v>481000</v>
      </c>
      <c r="D38" s="9">
        <v>408000</v>
      </c>
      <c r="E38" s="9">
        <v>499000</v>
      </c>
      <c r="F38" s="9">
        <v>294000</v>
      </c>
      <c r="G38" s="9">
        <v>509000</v>
      </c>
      <c r="H38" s="9">
        <v>287000</v>
      </c>
      <c r="I38" s="133">
        <v>293152.01380000002</v>
      </c>
      <c r="J38" s="142">
        <f>SUM(J34:J37)</f>
        <v>697967</v>
      </c>
      <c r="K38" s="142">
        <f t="shared" ref="K38:L38" si="4">SUM(K34:K37)</f>
        <v>636665</v>
      </c>
      <c r="L38" s="142">
        <f t="shared" si="4"/>
        <v>733389</v>
      </c>
    </row>
    <row r="39" spans="1:12" x14ac:dyDescent="0.3">
      <c r="A39" s="7"/>
      <c r="B39" s="7"/>
      <c r="C39" s="135"/>
      <c r="D39" s="135"/>
      <c r="E39" s="135"/>
      <c r="F39" s="135"/>
      <c r="G39" s="135"/>
      <c r="H39" s="135"/>
      <c r="I39" s="133"/>
      <c r="J39" s="142"/>
      <c r="K39" s="142"/>
      <c r="L39" s="142"/>
    </row>
    <row r="40" spans="1:12" ht="15.6" x14ac:dyDescent="0.3">
      <c r="A40" s="1" t="s">
        <v>49</v>
      </c>
      <c r="B40" s="8" t="s">
        <v>50</v>
      </c>
      <c r="C40" s="6"/>
      <c r="D40" s="6"/>
      <c r="E40" s="6"/>
      <c r="F40" s="6"/>
      <c r="G40" s="6"/>
      <c r="H40" s="6"/>
      <c r="I40" s="133"/>
      <c r="J40" s="142"/>
      <c r="K40" s="142"/>
      <c r="L40" s="142"/>
    </row>
    <row r="41" spans="1:12" ht="31.2" x14ac:dyDescent="0.3">
      <c r="A41" s="6" t="s">
        <v>51</v>
      </c>
      <c r="B41" s="6" t="s">
        <v>141</v>
      </c>
      <c r="C41" s="6"/>
      <c r="D41" s="6"/>
      <c r="E41" s="6"/>
      <c r="F41" s="6"/>
      <c r="G41" s="6"/>
      <c r="H41" s="6"/>
      <c r="I41" s="133">
        <v>358497.21600000001</v>
      </c>
      <c r="J41" s="142">
        <v>478155</v>
      </c>
      <c r="K41" s="142">
        <v>513332</v>
      </c>
      <c r="L41" s="142">
        <v>550865</v>
      </c>
    </row>
    <row r="42" spans="1:12" ht="15.6" x14ac:dyDescent="0.3">
      <c r="A42" s="6" t="s">
        <v>52</v>
      </c>
      <c r="B42" s="6" t="s">
        <v>53</v>
      </c>
      <c r="C42" s="6"/>
      <c r="D42" s="6"/>
      <c r="E42" s="6"/>
      <c r="F42" s="6"/>
      <c r="G42" s="6"/>
      <c r="H42" s="6"/>
      <c r="I42" s="133">
        <v>270067.78000000003</v>
      </c>
      <c r="J42" s="142">
        <v>286327</v>
      </c>
      <c r="K42" s="142">
        <v>307396</v>
      </c>
      <c r="L42" s="142">
        <v>329549</v>
      </c>
    </row>
    <row r="43" spans="1:12" ht="31.2" x14ac:dyDescent="0.3">
      <c r="A43" s="6" t="s">
        <v>54</v>
      </c>
      <c r="B43" s="6" t="s">
        <v>55</v>
      </c>
      <c r="C43" s="6"/>
      <c r="D43" s="6"/>
      <c r="E43" s="6"/>
      <c r="F43" s="6"/>
      <c r="G43" s="6"/>
      <c r="H43" s="6"/>
      <c r="I43" s="133">
        <v>0</v>
      </c>
      <c r="J43" s="142">
        <v>77880</v>
      </c>
      <c r="K43" s="142">
        <v>82799</v>
      </c>
      <c r="L43" s="142">
        <v>86677</v>
      </c>
    </row>
    <row r="44" spans="1:12" ht="15.6" x14ac:dyDescent="0.3">
      <c r="A44" s="6" t="s">
        <v>56</v>
      </c>
      <c r="B44" s="6" t="s">
        <v>142</v>
      </c>
      <c r="C44" s="6"/>
      <c r="D44" s="6"/>
      <c r="E44" s="6"/>
      <c r="F44" s="6"/>
      <c r="G44" s="6"/>
      <c r="H44" s="6"/>
      <c r="I44" s="133">
        <v>58081.96</v>
      </c>
      <c r="J44" s="142">
        <v>293625</v>
      </c>
      <c r="K44" s="142">
        <v>316555</v>
      </c>
      <c r="L44" s="142">
        <v>341195</v>
      </c>
    </row>
    <row r="45" spans="1:12" ht="15.6" x14ac:dyDescent="0.3">
      <c r="A45" s="8"/>
      <c r="B45" s="1" t="s">
        <v>57</v>
      </c>
      <c r="C45" s="9">
        <v>797000</v>
      </c>
      <c r="D45" s="9">
        <v>766000</v>
      </c>
      <c r="E45" s="9">
        <v>807000</v>
      </c>
      <c r="F45" s="9">
        <v>709000</v>
      </c>
      <c r="G45" s="9">
        <v>820000</v>
      </c>
      <c r="H45" s="9">
        <v>700000</v>
      </c>
      <c r="I45" s="133">
        <v>686646.95600000001</v>
      </c>
      <c r="J45" s="142">
        <f>SUM(J41:J44)</f>
        <v>1135987</v>
      </c>
      <c r="K45" s="142">
        <f t="shared" ref="K45:L45" si="5">SUM(K41:K44)</f>
        <v>1220082</v>
      </c>
      <c r="L45" s="142">
        <f t="shared" si="5"/>
        <v>1308286</v>
      </c>
    </row>
    <row r="46" spans="1:12" x14ac:dyDescent="0.3">
      <c r="A46" s="7"/>
      <c r="B46" s="7"/>
      <c r="C46" s="135"/>
      <c r="D46" s="135"/>
      <c r="E46" s="135"/>
      <c r="F46" s="135"/>
      <c r="G46" s="135"/>
      <c r="H46" s="135"/>
      <c r="I46" s="133"/>
      <c r="J46" s="142"/>
      <c r="K46" s="142"/>
      <c r="L46" s="142"/>
    </row>
    <row r="47" spans="1:12" ht="31.2" x14ac:dyDescent="0.3">
      <c r="A47" s="8" t="s">
        <v>58</v>
      </c>
      <c r="B47" s="8" t="s">
        <v>59</v>
      </c>
      <c r="C47" s="6"/>
      <c r="D47" s="6"/>
      <c r="E47" s="6"/>
      <c r="F47" s="6"/>
      <c r="G47" s="6"/>
      <c r="H47" s="6"/>
      <c r="I47" s="133"/>
      <c r="J47" s="142"/>
      <c r="K47" s="142"/>
      <c r="L47" s="142"/>
    </row>
    <row r="48" spans="1:12" ht="15.6" x14ac:dyDescent="0.3">
      <c r="A48" s="6" t="s">
        <v>60</v>
      </c>
      <c r="B48" s="6" t="s">
        <v>61</v>
      </c>
      <c r="C48" s="6"/>
      <c r="D48" s="6"/>
      <c r="E48" s="6"/>
      <c r="F48" s="6"/>
      <c r="G48" s="6"/>
      <c r="H48" s="6"/>
      <c r="I48" s="133">
        <v>150929.2806</v>
      </c>
      <c r="J48" s="142">
        <v>206005</v>
      </c>
      <c r="K48" s="142">
        <v>220758</v>
      </c>
      <c r="L48" s="142">
        <v>236629</v>
      </c>
    </row>
    <row r="49" spans="1:12" ht="31.2" x14ac:dyDescent="0.3">
      <c r="A49" s="6" t="s">
        <v>62</v>
      </c>
      <c r="B49" s="6" t="s">
        <v>63</v>
      </c>
      <c r="C49" s="6"/>
      <c r="D49" s="6"/>
      <c r="E49" s="6"/>
      <c r="F49" s="6"/>
      <c r="G49" s="6"/>
      <c r="H49" s="6"/>
      <c r="I49" s="133">
        <v>526083.24879999994</v>
      </c>
      <c r="J49" s="142">
        <v>582500</v>
      </c>
      <c r="K49" s="142">
        <v>592051</v>
      </c>
      <c r="L49" s="142">
        <v>603727</v>
      </c>
    </row>
    <row r="50" spans="1:12" ht="31.2" x14ac:dyDescent="0.3">
      <c r="A50" s="6" t="s">
        <v>64</v>
      </c>
      <c r="B50" s="6" t="s">
        <v>65</v>
      </c>
      <c r="C50" s="6"/>
      <c r="D50" s="6"/>
      <c r="E50" s="6"/>
      <c r="F50" s="6"/>
      <c r="G50" s="6"/>
      <c r="H50" s="6"/>
      <c r="I50" s="133">
        <v>530906.56760000007</v>
      </c>
      <c r="J50" s="142">
        <v>629991</v>
      </c>
      <c r="K50" s="142">
        <v>663430</v>
      </c>
      <c r="L50" s="142">
        <v>697962</v>
      </c>
    </row>
    <row r="51" spans="1:12" ht="15.6" x14ac:dyDescent="0.3">
      <c r="A51" s="6" t="s">
        <v>66</v>
      </c>
      <c r="B51" s="6" t="s">
        <v>67</v>
      </c>
      <c r="C51" s="6"/>
      <c r="D51" s="6"/>
      <c r="E51" s="6"/>
      <c r="F51" s="6"/>
      <c r="G51" s="6"/>
      <c r="H51" s="6"/>
      <c r="I51" s="133">
        <v>75569.217800000013</v>
      </c>
      <c r="J51" s="142">
        <v>39046</v>
      </c>
      <c r="K51" s="142">
        <v>41238</v>
      </c>
      <c r="L51" s="142">
        <v>43592</v>
      </c>
    </row>
    <row r="52" spans="1:12" ht="31.2" x14ac:dyDescent="0.3">
      <c r="A52" s="6" t="s">
        <v>68</v>
      </c>
      <c r="B52" s="6" t="s">
        <v>69</v>
      </c>
      <c r="C52" s="6"/>
      <c r="D52" s="6"/>
      <c r="E52" s="6"/>
      <c r="F52" s="6"/>
      <c r="G52" s="6"/>
      <c r="H52" s="6"/>
      <c r="I52" s="133">
        <v>210348.454</v>
      </c>
      <c r="J52" s="142">
        <v>263492</v>
      </c>
      <c r="K52" s="142">
        <v>340395</v>
      </c>
      <c r="L52" s="142">
        <v>276237</v>
      </c>
    </row>
    <row r="53" spans="1:12" ht="15.6" x14ac:dyDescent="0.3">
      <c r="A53" s="6" t="s">
        <v>70</v>
      </c>
      <c r="B53" s="6" t="s">
        <v>71</v>
      </c>
      <c r="C53" s="6"/>
      <c r="D53" s="6"/>
      <c r="E53" s="6"/>
      <c r="F53" s="6"/>
      <c r="G53" s="6"/>
      <c r="H53" s="6"/>
      <c r="I53" s="133">
        <v>0</v>
      </c>
      <c r="J53" s="142">
        <v>362424</v>
      </c>
      <c r="K53" s="142">
        <v>380191</v>
      </c>
      <c r="L53" s="142">
        <v>398629</v>
      </c>
    </row>
    <row r="54" spans="1:12" ht="15.6" x14ac:dyDescent="0.3">
      <c r="A54" s="6" t="s">
        <v>72</v>
      </c>
      <c r="B54" s="6" t="s">
        <v>73</v>
      </c>
      <c r="C54" s="6"/>
      <c r="D54" s="6"/>
      <c r="E54" s="6"/>
      <c r="F54" s="6"/>
      <c r="G54" s="6"/>
      <c r="H54" s="6"/>
      <c r="I54" s="133">
        <v>100698.67379999999</v>
      </c>
      <c r="J54" s="142">
        <v>105599</v>
      </c>
      <c r="K54" s="142">
        <v>107389</v>
      </c>
      <c r="L54" s="142">
        <v>109211</v>
      </c>
    </row>
    <row r="55" spans="1:12" ht="15.6" x14ac:dyDescent="0.3">
      <c r="A55" s="6" t="s">
        <v>143</v>
      </c>
      <c r="B55" s="10" t="s">
        <v>145</v>
      </c>
      <c r="C55" s="10"/>
      <c r="D55" s="10"/>
      <c r="E55" s="10"/>
      <c r="F55" s="10"/>
      <c r="G55" s="10"/>
      <c r="H55" s="10"/>
      <c r="I55" s="136"/>
      <c r="J55" s="143">
        <v>82122</v>
      </c>
      <c r="K55" s="143">
        <v>0</v>
      </c>
      <c r="L55" s="143"/>
    </row>
    <row r="56" spans="1:12" ht="31.2" x14ac:dyDescent="0.3">
      <c r="A56" s="6" t="s">
        <v>144</v>
      </c>
      <c r="B56" s="10" t="s">
        <v>146</v>
      </c>
      <c r="C56" s="10"/>
      <c r="D56" s="10"/>
      <c r="E56" s="10"/>
      <c r="F56" s="10"/>
      <c r="G56" s="10"/>
      <c r="H56" s="10"/>
      <c r="I56" s="136"/>
      <c r="J56" s="143">
        <v>62052</v>
      </c>
      <c r="K56" s="143">
        <v>32749</v>
      </c>
      <c r="L56" s="143">
        <v>33975</v>
      </c>
    </row>
    <row r="57" spans="1:12" ht="15.6" x14ac:dyDescent="0.3">
      <c r="A57" s="8"/>
      <c r="B57" s="1" t="s">
        <v>74</v>
      </c>
      <c r="C57" s="9">
        <v>1780000</v>
      </c>
      <c r="D57" s="9">
        <v>1661000</v>
      </c>
      <c r="E57" s="9">
        <v>2012000</v>
      </c>
      <c r="F57" s="9">
        <v>1835000</v>
      </c>
      <c r="G57" s="9">
        <v>1956000</v>
      </c>
      <c r="H57" s="9">
        <v>1598000</v>
      </c>
      <c r="I57" s="133">
        <v>1594535.4426</v>
      </c>
      <c r="J57" s="142">
        <f>SUM(J48:J56)</f>
        <v>2333231</v>
      </c>
      <c r="K57" s="142">
        <f t="shared" ref="K57:L57" si="6">SUM(K48:K56)</f>
        <v>2378201</v>
      </c>
      <c r="L57" s="142">
        <f t="shared" si="6"/>
        <v>2399962</v>
      </c>
    </row>
    <row r="58" spans="1:12" x14ac:dyDescent="0.3">
      <c r="A58" s="7"/>
      <c r="B58" s="7"/>
      <c r="C58" s="135"/>
      <c r="D58" s="135"/>
      <c r="E58" s="135"/>
      <c r="F58" s="135"/>
      <c r="G58" s="135"/>
      <c r="H58" s="135"/>
      <c r="I58" s="133"/>
      <c r="J58" s="142"/>
      <c r="K58" s="142"/>
      <c r="L58" s="142"/>
    </row>
    <row r="59" spans="1:12" ht="15.6" x14ac:dyDescent="0.3">
      <c r="A59" s="8" t="s">
        <v>75</v>
      </c>
      <c r="B59" s="8" t="s">
        <v>76</v>
      </c>
      <c r="C59" s="6"/>
      <c r="D59" s="6"/>
      <c r="E59" s="6"/>
      <c r="F59" s="6"/>
      <c r="G59" s="6"/>
      <c r="H59" s="6"/>
      <c r="I59" s="133"/>
      <c r="J59" s="142"/>
      <c r="K59" s="142"/>
      <c r="L59" s="142"/>
    </row>
    <row r="60" spans="1:12" ht="15.6" x14ac:dyDescent="0.3">
      <c r="A60" s="6" t="s">
        <v>77</v>
      </c>
      <c r="B60" s="6" t="s">
        <v>78</v>
      </c>
      <c r="C60" s="6"/>
      <c r="D60" s="6"/>
      <c r="E60" s="6"/>
      <c r="F60" s="6"/>
      <c r="G60" s="6"/>
      <c r="H60" s="6"/>
      <c r="I60" s="133">
        <v>123760.06299999999</v>
      </c>
      <c r="J60" s="142">
        <v>125227</v>
      </c>
      <c r="K60" s="142">
        <v>125876</v>
      </c>
      <c r="L60" s="142">
        <v>126575</v>
      </c>
    </row>
    <row r="61" spans="1:12" ht="15.6" x14ac:dyDescent="0.3">
      <c r="A61" s="6" t="s">
        <v>79</v>
      </c>
      <c r="B61" s="6" t="s">
        <v>80</v>
      </c>
      <c r="C61" s="6"/>
      <c r="D61" s="6"/>
      <c r="E61" s="6"/>
      <c r="F61" s="6"/>
      <c r="G61" s="6"/>
      <c r="H61" s="6"/>
      <c r="I61" s="133">
        <v>267704.64480000001</v>
      </c>
      <c r="J61" s="142">
        <v>439635</v>
      </c>
      <c r="K61" s="142">
        <v>433130</v>
      </c>
      <c r="L61" s="142">
        <v>451740</v>
      </c>
    </row>
    <row r="62" spans="1:12" ht="15.6" x14ac:dyDescent="0.3">
      <c r="A62" s="6" t="s">
        <v>81</v>
      </c>
      <c r="B62" s="11" t="s">
        <v>82</v>
      </c>
      <c r="C62" s="11"/>
      <c r="D62" s="11"/>
      <c r="E62" s="11"/>
      <c r="F62" s="11"/>
      <c r="G62" s="11"/>
      <c r="H62" s="11"/>
      <c r="I62" s="137">
        <v>0</v>
      </c>
      <c r="J62" s="144"/>
      <c r="K62" s="144"/>
      <c r="L62" s="144"/>
    </row>
    <row r="63" spans="1:12" ht="15.6" x14ac:dyDescent="0.3">
      <c r="A63" s="6" t="s">
        <v>83</v>
      </c>
      <c r="B63" s="6" t="s">
        <v>84</v>
      </c>
      <c r="C63" s="6"/>
      <c r="D63" s="6"/>
      <c r="E63" s="6"/>
      <c r="F63" s="6"/>
      <c r="G63" s="6"/>
      <c r="H63" s="6"/>
      <c r="I63" s="133">
        <v>119781.95140000001</v>
      </c>
      <c r="J63" s="142">
        <v>70641</v>
      </c>
      <c r="K63" s="142">
        <v>75568</v>
      </c>
      <c r="L63" s="142">
        <v>80867</v>
      </c>
    </row>
    <row r="64" spans="1:12" ht="15.6" x14ac:dyDescent="0.3">
      <c r="A64" s="8"/>
      <c r="B64" s="1" t="s">
        <v>85</v>
      </c>
      <c r="C64" s="9">
        <v>828000</v>
      </c>
      <c r="D64" s="9">
        <v>595000</v>
      </c>
      <c r="E64" s="9">
        <v>785000</v>
      </c>
      <c r="F64" s="9">
        <v>648000</v>
      </c>
      <c r="G64" s="9">
        <v>754000</v>
      </c>
      <c r="H64" s="9">
        <v>514000</v>
      </c>
      <c r="I64" s="133">
        <v>511246.65919999999</v>
      </c>
      <c r="J64" s="142">
        <f>SUM(J60:J63)</f>
        <v>635503</v>
      </c>
      <c r="K64" s="142">
        <f t="shared" ref="K64:L64" si="7">SUM(K60:K63)</f>
        <v>634574</v>
      </c>
      <c r="L64" s="142">
        <f t="shared" si="7"/>
        <v>659182</v>
      </c>
    </row>
    <row r="65" spans="1:12" x14ac:dyDescent="0.3">
      <c r="A65" s="7"/>
      <c r="B65" s="7"/>
      <c r="C65" s="135"/>
      <c r="D65" s="135"/>
      <c r="E65" s="135"/>
      <c r="F65" s="135"/>
      <c r="G65" s="135"/>
      <c r="H65" s="135"/>
      <c r="I65" s="133"/>
      <c r="J65" s="142"/>
      <c r="K65" s="142"/>
      <c r="L65" s="142"/>
    </row>
    <row r="66" spans="1:12" ht="31.2" x14ac:dyDescent="0.3">
      <c r="A66" s="8" t="s">
        <v>86</v>
      </c>
      <c r="B66" s="8" t="s">
        <v>87</v>
      </c>
      <c r="C66" s="6"/>
      <c r="D66" s="6"/>
      <c r="E66" s="6"/>
      <c r="F66" s="6"/>
      <c r="G66" s="6"/>
      <c r="H66" s="6"/>
      <c r="I66" s="133"/>
      <c r="J66" s="142"/>
      <c r="K66" s="142"/>
      <c r="L66" s="142"/>
    </row>
    <row r="67" spans="1:12" ht="31.2" x14ac:dyDescent="0.3">
      <c r="A67" s="6" t="s">
        <v>88</v>
      </c>
      <c r="B67" s="6" t="s">
        <v>89</v>
      </c>
      <c r="C67" s="6"/>
      <c r="D67" s="6"/>
      <c r="E67" s="6"/>
      <c r="F67" s="6"/>
      <c r="G67" s="6"/>
      <c r="H67" s="6"/>
      <c r="I67" s="133">
        <v>357743.478</v>
      </c>
      <c r="J67" s="142">
        <v>475325</v>
      </c>
      <c r="K67" s="142">
        <v>487938</v>
      </c>
      <c r="L67" s="142">
        <v>496592</v>
      </c>
    </row>
    <row r="68" spans="1:12" ht="31.2" x14ac:dyDescent="0.3">
      <c r="A68" s="6" t="s">
        <v>90</v>
      </c>
      <c r="B68" s="11" t="s">
        <v>91</v>
      </c>
      <c r="C68" s="11"/>
      <c r="D68" s="11"/>
      <c r="E68" s="11"/>
      <c r="F68" s="11"/>
      <c r="G68" s="11"/>
      <c r="H68" s="11"/>
      <c r="I68" s="137">
        <v>168365.00599999999</v>
      </c>
      <c r="J68" s="144"/>
      <c r="K68" s="144"/>
      <c r="L68" s="144"/>
    </row>
    <row r="69" spans="1:12" ht="15.6" x14ac:dyDescent="0.3">
      <c r="A69" s="6" t="s">
        <v>92</v>
      </c>
      <c r="B69" s="11" t="s">
        <v>93</v>
      </c>
      <c r="C69" s="11"/>
      <c r="D69" s="11"/>
      <c r="E69" s="11"/>
      <c r="F69" s="11"/>
      <c r="G69" s="11"/>
      <c r="H69" s="11"/>
      <c r="I69" s="137">
        <v>129169.88</v>
      </c>
      <c r="J69" s="144"/>
      <c r="K69" s="144"/>
      <c r="L69" s="144"/>
    </row>
    <row r="70" spans="1:12" ht="31.2" x14ac:dyDescent="0.3">
      <c r="A70" s="6" t="s">
        <v>90</v>
      </c>
      <c r="B70" s="10" t="s">
        <v>148</v>
      </c>
      <c r="C70" s="10"/>
      <c r="D70" s="10"/>
      <c r="E70" s="10"/>
      <c r="F70" s="10"/>
      <c r="G70" s="10"/>
      <c r="H70" s="10"/>
      <c r="I70" s="136"/>
      <c r="J70" s="143">
        <v>225342</v>
      </c>
      <c r="K70" s="143">
        <v>233292</v>
      </c>
      <c r="L70" s="143">
        <v>241848</v>
      </c>
    </row>
    <row r="71" spans="1:12" ht="31.2" x14ac:dyDescent="0.3">
      <c r="A71" s="6" t="s">
        <v>92</v>
      </c>
      <c r="B71" s="10" t="s">
        <v>149</v>
      </c>
      <c r="C71" s="10"/>
      <c r="D71" s="10"/>
      <c r="E71" s="10"/>
      <c r="F71" s="10"/>
      <c r="G71" s="10"/>
      <c r="H71" s="10"/>
      <c r="I71" s="136"/>
      <c r="J71" s="143">
        <v>457422</v>
      </c>
      <c r="K71" s="143">
        <v>454709</v>
      </c>
      <c r="L71" s="143">
        <v>339243</v>
      </c>
    </row>
    <row r="72" spans="1:12" ht="46.8" x14ac:dyDescent="0.3">
      <c r="A72" s="6" t="s">
        <v>147</v>
      </c>
      <c r="B72" s="10" t="s">
        <v>150</v>
      </c>
      <c r="C72" s="10"/>
      <c r="D72" s="10"/>
      <c r="E72" s="10"/>
      <c r="F72" s="10"/>
      <c r="G72" s="10"/>
      <c r="H72" s="10"/>
      <c r="I72" s="136"/>
      <c r="J72" s="143">
        <v>221312</v>
      </c>
      <c r="K72" s="143">
        <v>238098</v>
      </c>
      <c r="L72" s="143">
        <v>256163</v>
      </c>
    </row>
    <row r="73" spans="1:12" ht="15.6" x14ac:dyDescent="0.3">
      <c r="A73" s="8"/>
      <c r="B73" s="1" t="s">
        <v>94</v>
      </c>
      <c r="C73" s="9">
        <v>619000</v>
      </c>
      <c r="D73" s="9">
        <v>553000</v>
      </c>
      <c r="E73" s="9">
        <v>730000</v>
      </c>
      <c r="F73" s="9">
        <v>671000</v>
      </c>
      <c r="G73" s="9">
        <v>725000</v>
      </c>
      <c r="H73" s="9">
        <v>658000</v>
      </c>
      <c r="I73" s="133">
        <v>655278.36399999994</v>
      </c>
      <c r="J73" s="142">
        <f>SUM(J67:J72)</f>
        <v>1379401</v>
      </c>
      <c r="K73" s="142">
        <f t="shared" ref="K73:L73" si="8">SUM(K67:K72)</f>
        <v>1414037</v>
      </c>
      <c r="L73" s="142">
        <f t="shared" si="8"/>
        <v>1333846</v>
      </c>
    </row>
    <row r="74" spans="1:12" x14ac:dyDescent="0.3">
      <c r="A74" s="7"/>
      <c r="B74" s="7"/>
      <c r="C74" s="135"/>
      <c r="D74" s="135"/>
      <c r="E74" s="135"/>
      <c r="F74" s="135"/>
      <c r="G74" s="135"/>
      <c r="H74" s="135"/>
      <c r="I74" s="133"/>
      <c r="J74" s="142"/>
      <c r="K74" s="142"/>
      <c r="L74" s="142"/>
    </row>
    <row r="75" spans="1:12" ht="15.6" x14ac:dyDescent="0.3">
      <c r="A75" s="8" t="s">
        <v>96</v>
      </c>
      <c r="B75" s="8" t="s">
        <v>97</v>
      </c>
      <c r="C75" s="6"/>
      <c r="D75" s="6"/>
      <c r="E75" s="6"/>
      <c r="F75" s="6"/>
      <c r="G75" s="6"/>
      <c r="H75" s="6"/>
      <c r="I75" s="133"/>
      <c r="J75" s="142"/>
      <c r="K75" s="142"/>
      <c r="L75" s="142"/>
    </row>
    <row r="76" spans="1:12" ht="15.6" x14ac:dyDescent="0.3">
      <c r="A76" s="6" t="s">
        <v>98</v>
      </c>
      <c r="B76" s="11" t="s">
        <v>99</v>
      </c>
      <c r="C76" s="11"/>
      <c r="D76" s="11"/>
      <c r="E76" s="11"/>
      <c r="F76" s="11"/>
      <c r="G76" s="11"/>
      <c r="H76" s="11"/>
      <c r="I76" s="137">
        <v>74988.657800000001</v>
      </c>
      <c r="J76" s="144"/>
      <c r="K76" s="144"/>
      <c r="L76" s="144"/>
    </row>
    <row r="77" spans="1:12" ht="15.6" x14ac:dyDescent="0.3">
      <c r="A77" s="6" t="s">
        <v>100</v>
      </c>
      <c r="B77" s="11" t="s">
        <v>101</v>
      </c>
      <c r="C77" s="11"/>
      <c r="D77" s="11"/>
      <c r="E77" s="11"/>
      <c r="F77" s="11"/>
      <c r="G77" s="11"/>
      <c r="H77" s="11"/>
      <c r="I77" s="137">
        <v>142540.07439999998</v>
      </c>
      <c r="J77" s="144"/>
      <c r="K77" s="144"/>
      <c r="L77" s="144"/>
    </row>
    <row r="78" spans="1:12" ht="15.6" x14ac:dyDescent="0.3">
      <c r="A78" s="6" t="s">
        <v>98</v>
      </c>
      <c r="B78" s="10" t="s">
        <v>152</v>
      </c>
      <c r="C78" s="10"/>
      <c r="D78" s="10"/>
      <c r="E78" s="10"/>
      <c r="F78" s="10"/>
      <c r="G78" s="10"/>
      <c r="H78" s="10"/>
      <c r="I78" s="136"/>
      <c r="J78" s="143">
        <v>267655</v>
      </c>
      <c r="K78" s="143">
        <v>264525</v>
      </c>
      <c r="L78" s="143">
        <v>280656</v>
      </c>
    </row>
    <row r="79" spans="1:12" ht="15.6" x14ac:dyDescent="0.3">
      <c r="A79" s="6" t="s">
        <v>100</v>
      </c>
      <c r="B79" s="10" t="s">
        <v>153</v>
      </c>
      <c r="C79" s="10"/>
      <c r="D79" s="10"/>
      <c r="E79" s="10"/>
      <c r="F79" s="10"/>
      <c r="G79" s="10"/>
      <c r="H79" s="10"/>
      <c r="I79" s="136"/>
      <c r="J79" s="143">
        <v>200995</v>
      </c>
      <c r="K79" s="143">
        <v>189188</v>
      </c>
      <c r="L79" s="143">
        <v>202108</v>
      </c>
    </row>
    <row r="80" spans="1:12" ht="15.6" x14ac:dyDescent="0.3">
      <c r="A80" s="6" t="s">
        <v>151</v>
      </c>
      <c r="B80" s="10" t="s">
        <v>154</v>
      </c>
      <c r="C80" s="10"/>
      <c r="D80" s="10"/>
      <c r="E80" s="10"/>
      <c r="F80" s="10"/>
      <c r="G80" s="10"/>
      <c r="H80" s="10"/>
      <c r="I80" s="136"/>
      <c r="J80" s="143">
        <v>148354</v>
      </c>
      <c r="K80" s="143">
        <v>175795</v>
      </c>
      <c r="L80" s="143">
        <v>162694</v>
      </c>
    </row>
    <row r="81" spans="1:12" ht="15.6" x14ac:dyDescent="0.3">
      <c r="A81" s="8"/>
      <c r="B81" s="1" t="s">
        <v>95</v>
      </c>
      <c r="C81" s="9">
        <v>187000</v>
      </c>
      <c r="D81" s="9">
        <v>208000</v>
      </c>
      <c r="E81" s="9">
        <v>222000</v>
      </c>
      <c r="F81" s="9">
        <v>204000</v>
      </c>
      <c r="G81" s="9">
        <v>228000</v>
      </c>
      <c r="H81" s="9">
        <v>193000</v>
      </c>
      <c r="I81" s="133">
        <v>217528.73219999997</v>
      </c>
      <c r="J81" s="142">
        <f>SUM(J76:J80)</f>
        <v>617004</v>
      </c>
      <c r="K81" s="142">
        <f t="shared" ref="K81:L81" si="9">SUM(K76:K80)</f>
        <v>629508</v>
      </c>
      <c r="L81" s="142">
        <f t="shared" si="9"/>
        <v>645458</v>
      </c>
    </row>
    <row r="82" spans="1:12" x14ac:dyDescent="0.3">
      <c r="A82" s="7"/>
      <c r="B82" s="7"/>
      <c r="C82" s="135"/>
      <c r="D82" s="135"/>
      <c r="E82" s="135"/>
      <c r="F82" s="135"/>
      <c r="G82" s="135"/>
      <c r="H82" s="135"/>
      <c r="I82" s="133"/>
      <c r="J82" s="142"/>
      <c r="K82" s="142"/>
      <c r="L82" s="142"/>
    </row>
    <row r="83" spans="1:12" ht="31.2" x14ac:dyDescent="0.3">
      <c r="A83" s="8" t="s">
        <v>103</v>
      </c>
      <c r="B83" s="8" t="s">
        <v>104</v>
      </c>
      <c r="C83" s="6"/>
      <c r="D83" s="6"/>
      <c r="E83" s="6"/>
      <c r="F83" s="6"/>
      <c r="G83" s="6"/>
      <c r="H83" s="6"/>
      <c r="I83" s="133"/>
      <c r="J83" s="142"/>
      <c r="K83" s="142"/>
      <c r="L83" s="142"/>
    </row>
    <row r="84" spans="1:12" ht="15.6" x14ac:dyDescent="0.3">
      <c r="A84" s="6" t="s">
        <v>105</v>
      </c>
      <c r="B84" s="6" t="s">
        <v>106</v>
      </c>
      <c r="C84" s="6"/>
      <c r="D84" s="6"/>
      <c r="E84" s="6"/>
      <c r="F84" s="6"/>
      <c r="G84" s="6"/>
      <c r="H84" s="6"/>
      <c r="I84" s="133">
        <v>236423.62</v>
      </c>
      <c r="J84" s="142">
        <v>236696</v>
      </c>
      <c r="K84" s="142">
        <v>254104</v>
      </c>
      <c r="L84" s="142">
        <v>272836</v>
      </c>
    </row>
    <row r="85" spans="1:12" ht="15.6" x14ac:dyDescent="0.3">
      <c r="A85" s="6" t="s">
        <v>107</v>
      </c>
      <c r="B85" s="6" t="s">
        <v>108</v>
      </c>
      <c r="C85" s="6"/>
      <c r="D85" s="6"/>
      <c r="E85" s="6"/>
      <c r="F85" s="6"/>
      <c r="G85" s="6"/>
      <c r="H85" s="6"/>
      <c r="I85" s="133">
        <v>206180.22</v>
      </c>
      <c r="J85" s="142">
        <v>426231</v>
      </c>
      <c r="K85" s="142">
        <v>458651</v>
      </c>
      <c r="L85" s="142">
        <v>493544</v>
      </c>
    </row>
    <row r="86" spans="1:12" ht="31.2" x14ac:dyDescent="0.3">
      <c r="A86" s="6" t="s">
        <v>109</v>
      </c>
      <c r="B86" s="11" t="s">
        <v>110</v>
      </c>
      <c r="C86" s="11"/>
      <c r="D86" s="11"/>
      <c r="E86" s="11"/>
      <c r="F86" s="11"/>
      <c r="G86" s="11"/>
      <c r="H86" s="11"/>
      <c r="I86" s="137">
        <v>60849.06</v>
      </c>
      <c r="J86" s="144"/>
      <c r="K86" s="144"/>
      <c r="L86" s="144"/>
    </row>
    <row r="87" spans="1:12" ht="15.6" x14ac:dyDescent="0.3">
      <c r="A87" s="6" t="s">
        <v>109</v>
      </c>
      <c r="B87" s="10" t="s">
        <v>155</v>
      </c>
      <c r="C87" s="10"/>
      <c r="D87" s="10"/>
      <c r="E87" s="10"/>
      <c r="F87" s="10"/>
      <c r="G87" s="10"/>
      <c r="H87" s="10"/>
      <c r="I87" s="136"/>
      <c r="J87" s="143">
        <v>221156</v>
      </c>
      <c r="K87" s="143">
        <v>237372</v>
      </c>
      <c r="L87" s="143">
        <v>255437</v>
      </c>
    </row>
    <row r="88" spans="1:12" ht="15.6" x14ac:dyDescent="0.3">
      <c r="A88" s="8"/>
      <c r="B88" s="1" t="s">
        <v>102</v>
      </c>
      <c r="C88" s="9">
        <v>543000</v>
      </c>
      <c r="D88" s="9">
        <v>424000</v>
      </c>
      <c r="E88" s="9">
        <v>542000</v>
      </c>
      <c r="F88" s="9">
        <v>464000</v>
      </c>
      <c r="G88" s="9">
        <v>574000</v>
      </c>
      <c r="H88" s="9">
        <v>511000</v>
      </c>
      <c r="I88" s="133">
        <v>503452.89999999997</v>
      </c>
      <c r="J88" s="142">
        <f>SUM(J84:J87)</f>
        <v>884083</v>
      </c>
      <c r="K88" s="142">
        <f t="shared" ref="K88:L88" si="10">SUM(K84:K87)</f>
        <v>950127</v>
      </c>
      <c r="L88" s="142">
        <f t="shared" si="10"/>
        <v>1021817</v>
      </c>
    </row>
    <row r="89" spans="1:12" ht="15.6" x14ac:dyDescent="0.3">
      <c r="A89" s="8"/>
      <c r="B89" s="1"/>
      <c r="C89" s="9"/>
      <c r="D89" s="9"/>
      <c r="E89" s="9"/>
      <c r="F89" s="9"/>
      <c r="G89" s="9"/>
      <c r="H89" s="9"/>
      <c r="I89" s="133"/>
      <c r="J89" s="142"/>
      <c r="K89" s="142"/>
      <c r="L89" s="142"/>
    </row>
    <row r="90" spans="1:12" ht="31.2" x14ac:dyDescent="0.3">
      <c r="A90" s="8" t="s">
        <v>112</v>
      </c>
      <c r="B90" s="8" t="s">
        <v>113</v>
      </c>
      <c r="C90" s="6"/>
      <c r="D90" s="6"/>
      <c r="E90" s="6"/>
      <c r="F90" s="6"/>
      <c r="G90" s="6"/>
      <c r="H90" s="6"/>
      <c r="I90" s="133"/>
      <c r="J90" s="142"/>
      <c r="K90" s="142"/>
      <c r="L90" s="142"/>
    </row>
    <row r="91" spans="1:12" ht="15.6" x14ac:dyDescent="0.3">
      <c r="A91" s="6" t="s">
        <v>114</v>
      </c>
      <c r="B91" s="11" t="s">
        <v>115</v>
      </c>
      <c r="C91" s="11"/>
      <c r="D91" s="11"/>
      <c r="E91" s="11"/>
      <c r="F91" s="11"/>
      <c r="G91" s="11"/>
      <c r="H91" s="11"/>
      <c r="I91" s="137">
        <v>312348.75620000006</v>
      </c>
      <c r="J91" s="144"/>
      <c r="K91" s="144"/>
      <c r="L91" s="144"/>
    </row>
    <row r="92" spans="1:12" ht="31.2" x14ac:dyDescent="0.3">
      <c r="A92" s="6" t="s">
        <v>114</v>
      </c>
      <c r="B92" s="10" t="s">
        <v>158</v>
      </c>
      <c r="C92" s="10"/>
      <c r="D92" s="10"/>
      <c r="E92" s="10"/>
      <c r="F92" s="10"/>
      <c r="G92" s="10"/>
      <c r="H92" s="10"/>
      <c r="I92" s="136"/>
      <c r="J92" s="143">
        <v>405609</v>
      </c>
      <c r="K92" s="143">
        <v>444873</v>
      </c>
      <c r="L92" s="143">
        <v>472114</v>
      </c>
    </row>
    <row r="93" spans="1:12" ht="15.6" x14ac:dyDescent="0.3">
      <c r="A93" s="6" t="s">
        <v>156</v>
      </c>
      <c r="B93" s="10" t="s">
        <v>159</v>
      </c>
      <c r="C93" s="10"/>
      <c r="D93" s="10"/>
      <c r="E93" s="10"/>
      <c r="F93" s="10"/>
      <c r="G93" s="10"/>
      <c r="H93" s="10"/>
      <c r="I93" s="136"/>
      <c r="J93" s="143"/>
      <c r="K93" s="143">
        <v>603225</v>
      </c>
      <c r="L93" s="143"/>
    </row>
    <row r="94" spans="1:12" ht="31.2" x14ac:dyDescent="0.3">
      <c r="A94" s="6" t="s">
        <v>157</v>
      </c>
      <c r="B94" s="10" t="s">
        <v>160</v>
      </c>
      <c r="C94" s="10"/>
      <c r="D94" s="10"/>
      <c r="E94" s="10"/>
      <c r="F94" s="10"/>
      <c r="G94" s="10"/>
      <c r="H94" s="10"/>
      <c r="I94" s="136"/>
      <c r="J94" s="143"/>
      <c r="K94" s="143">
        <v>265000</v>
      </c>
      <c r="L94" s="143"/>
    </row>
    <row r="95" spans="1:12" ht="15.6" x14ac:dyDescent="0.3">
      <c r="A95" s="8"/>
      <c r="B95" s="1" t="s">
        <v>111</v>
      </c>
      <c r="C95" s="9">
        <v>1005000</v>
      </c>
      <c r="D95" s="9">
        <v>897000</v>
      </c>
      <c r="E95" s="9">
        <v>339000</v>
      </c>
      <c r="F95" s="9">
        <v>284000</v>
      </c>
      <c r="G95" s="9">
        <v>374000</v>
      </c>
      <c r="H95" s="9">
        <v>316000</v>
      </c>
      <c r="I95" s="133">
        <v>312348.75620000006</v>
      </c>
      <c r="J95" s="142">
        <f>SUM(J92:J94)</f>
        <v>405609</v>
      </c>
      <c r="K95" s="142">
        <f t="shared" ref="K95:L95" si="11">SUM(K92:K94)</f>
        <v>1313098</v>
      </c>
      <c r="L95" s="142">
        <f t="shared" si="11"/>
        <v>472114</v>
      </c>
    </row>
    <row r="96" spans="1:12" x14ac:dyDescent="0.3">
      <c r="A96" s="7"/>
      <c r="B96" s="7"/>
      <c r="C96" s="135"/>
      <c r="D96" s="135"/>
      <c r="E96" s="135"/>
      <c r="F96" s="135"/>
      <c r="G96" s="135"/>
      <c r="H96" s="135"/>
      <c r="I96" s="133"/>
      <c r="J96" s="142"/>
      <c r="K96" s="142"/>
      <c r="L96" s="142"/>
    </row>
    <row r="97" spans="1:12" ht="15.6" x14ac:dyDescent="0.3">
      <c r="A97" s="8" t="s">
        <v>116</v>
      </c>
      <c r="B97" s="8" t="s">
        <v>117</v>
      </c>
      <c r="C97" s="6"/>
      <c r="D97" s="6"/>
      <c r="E97" s="6"/>
      <c r="F97" s="6"/>
      <c r="G97" s="6"/>
      <c r="H97" s="6"/>
      <c r="I97" s="133"/>
      <c r="J97" s="142"/>
      <c r="K97" s="142"/>
      <c r="L97" s="142"/>
    </row>
    <row r="98" spans="1:12" ht="15.6" x14ac:dyDescent="0.3">
      <c r="A98" s="6" t="s">
        <v>118</v>
      </c>
      <c r="B98" s="6" t="s">
        <v>119</v>
      </c>
      <c r="C98" s="6"/>
      <c r="D98" s="6"/>
      <c r="E98" s="6"/>
      <c r="F98" s="6"/>
      <c r="G98" s="6"/>
      <c r="H98" s="6"/>
      <c r="I98" s="133">
        <v>900013.68279999995</v>
      </c>
      <c r="J98" s="142">
        <v>1073795</v>
      </c>
      <c r="K98" s="142">
        <v>1141832</v>
      </c>
      <c r="L98" s="142">
        <v>1214962</v>
      </c>
    </row>
    <row r="99" spans="1:12" ht="15.6" x14ac:dyDescent="0.3">
      <c r="A99" s="6" t="s">
        <v>120</v>
      </c>
      <c r="B99" s="6" t="s">
        <v>121</v>
      </c>
      <c r="C99" s="6"/>
      <c r="D99" s="6"/>
      <c r="E99" s="6"/>
      <c r="F99" s="6"/>
      <c r="G99" s="6"/>
      <c r="H99" s="6"/>
      <c r="I99" s="133">
        <v>360619.12140000006</v>
      </c>
      <c r="J99" s="142">
        <v>545274</v>
      </c>
      <c r="K99" s="142">
        <v>584291</v>
      </c>
      <c r="L99" s="142">
        <v>628370</v>
      </c>
    </row>
    <row r="100" spans="1:12" ht="15.6" x14ac:dyDescent="0.3">
      <c r="A100" s="6" t="s">
        <v>122</v>
      </c>
      <c r="B100" s="6" t="s">
        <v>123</v>
      </c>
      <c r="C100" s="6"/>
      <c r="D100" s="6"/>
      <c r="E100" s="6"/>
      <c r="F100" s="6"/>
      <c r="G100" s="6"/>
      <c r="H100" s="6"/>
      <c r="I100" s="133">
        <v>76700</v>
      </c>
      <c r="J100" s="142">
        <v>72483</v>
      </c>
      <c r="K100" s="142">
        <v>70189</v>
      </c>
      <c r="L100" s="142">
        <v>81136</v>
      </c>
    </row>
    <row r="101" spans="1:12" ht="15.6" x14ac:dyDescent="0.3">
      <c r="A101" s="8"/>
      <c r="B101" s="1" t="s">
        <v>124</v>
      </c>
      <c r="C101" s="9">
        <v>1505000</v>
      </c>
      <c r="D101" s="9">
        <v>1406000</v>
      </c>
      <c r="E101" s="9">
        <v>1674000</v>
      </c>
      <c r="F101" s="9">
        <v>1427000</v>
      </c>
      <c r="G101" s="9">
        <v>1763000</v>
      </c>
      <c r="H101" s="9">
        <v>1479000</v>
      </c>
      <c r="I101" s="133">
        <v>1337332.8042000001</v>
      </c>
      <c r="J101" s="142">
        <f>SUM(J98:J100)</f>
        <v>1691552</v>
      </c>
      <c r="K101" s="142">
        <f t="shared" ref="K101:L101" si="12">SUM(K98:K100)</f>
        <v>1796312</v>
      </c>
      <c r="L101" s="142">
        <f t="shared" si="12"/>
        <v>1924468</v>
      </c>
    </row>
    <row r="102" spans="1:12" x14ac:dyDescent="0.3">
      <c r="A102" s="7"/>
      <c r="B102" s="7"/>
      <c r="C102" s="135"/>
      <c r="D102" s="135"/>
      <c r="E102" s="135"/>
      <c r="F102" s="135"/>
      <c r="G102" s="135"/>
      <c r="H102" s="135"/>
      <c r="I102" s="133"/>
      <c r="J102" s="142"/>
      <c r="K102" s="142"/>
      <c r="L102" s="142"/>
    </row>
    <row r="103" spans="1:12" ht="15.6" x14ac:dyDescent="0.3">
      <c r="A103" s="8" t="s">
        <v>125</v>
      </c>
      <c r="B103" s="12" t="s">
        <v>126</v>
      </c>
      <c r="C103" s="11"/>
      <c r="D103" s="11"/>
      <c r="E103" s="11"/>
      <c r="F103" s="11"/>
      <c r="G103" s="11"/>
      <c r="H103" s="11"/>
      <c r="I103" s="137"/>
      <c r="J103" s="144"/>
      <c r="K103" s="144"/>
      <c r="L103" s="144"/>
    </row>
    <row r="104" spans="1:12" ht="15.6" x14ac:dyDescent="0.3">
      <c r="A104" s="6" t="s">
        <v>127</v>
      </c>
      <c r="B104" s="11" t="s">
        <v>128</v>
      </c>
      <c r="C104" s="11"/>
      <c r="D104" s="11"/>
      <c r="E104" s="11"/>
      <c r="F104" s="11"/>
      <c r="G104" s="11"/>
      <c r="H104" s="11"/>
      <c r="I104" s="137">
        <v>29574.009600000001</v>
      </c>
      <c r="J104" s="144"/>
      <c r="K104" s="144"/>
      <c r="L104" s="144"/>
    </row>
    <row r="105" spans="1:12" ht="15.6" x14ac:dyDescent="0.3">
      <c r="A105" s="8"/>
      <c r="B105" s="13" t="s">
        <v>129</v>
      </c>
      <c r="C105" s="138"/>
      <c r="D105" s="138">
        <v>27000</v>
      </c>
      <c r="E105" s="138"/>
      <c r="F105" s="138">
        <v>25000</v>
      </c>
      <c r="G105" s="138"/>
      <c r="H105" s="138">
        <v>26000</v>
      </c>
      <c r="I105" s="137">
        <v>29574.009600000001</v>
      </c>
      <c r="J105" s="144"/>
      <c r="K105" s="144"/>
      <c r="L105" s="144"/>
    </row>
    <row r="106" spans="1:12" x14ac:dyDescent="0.3">
      <c r="A106" s="14"/>
      <c r="B106" s="4" t="s">
        <v>161</v>
      </c>
      <c r="C106" s="132"/>
      <c r="D106" s="132"/>
      <c r="E106" s="132"/>
      <c r="F106" s="132"/>
      <c r="G106" s="132"/>
      <c r="H106" s="132"/>
      <c r="I106" s="134"/>
      <c r="J106" s="131"/>
      <c r="K106" s="131"/>
      <c r="L106" s="131"/>
    </row>
    <row r="107" spans="1:12" x14ac:dyDescent="0.3">
      <c r="A107" s="14" t="s">
        <v>127</v>
      </c>
      <c r="B107" s="15" t="s">
        <v>164</v>
      </c>
      <c r="C107" s="15"/>
      <c r="D107" s="15"/>
      <c r="E107" s="15"/>
      <c r="F107" s="15"/>
      <c r="G107" s="15"/>
      <c r="H107" s="15"/>
      <c r="I107" s="139"/>
      <c r="J107" s="145">
        <v>133933</v>
      </c>
      <c r="K107" s="145">
        <v>132227</v>
      </c>
      <c r="L107" s="145">
        <v>142233</v>
      </c>
    </row>
    <row r="108" spans="1:12" x14ac:dyDescent="0.3">
      <c r="A108" s="14" t="s">
        <v>162</v>
      </c>
      <c r="B108" s="15" t="s">
        <v>165</v>
      </c>
      <c r="C108" s="15"/>
      <c r="D108" s="15"/>
      <c r="E108" s="15"/>
      <c r="F108" s="15"/>
      <c r="G108" s="15"/>
      <c r="H108" s="15"/>
      <c r="I108" s="139"/>
      <c r="J108" s="145">
        <v>42127</v>
      </c>
      <c r="K108" s="145">
        <v>45371</v>
      </c>
      <c r="L108" s="145">
        <v>48864</v>
      </c>
    </row>
    <row r="109" spans="1:12" ht="28.8" x14ac:dyDescent="0.3">
      <c r="A109" s="14" t="s">
        <v>163</v>
      </c>
      <c r="B109" s="15" t="s">
        <v>166</v>
      </c>
      <c r="C109" s="15"/>
      <c r="D109" s="15"/>
      <c r="E109" s="15"/>
      <c r="F109" s="15"/>
      <c r="G109" s="15"/>
      <c r="H109" s="15"/>
      <c r="I109" s="139"/>
      <c r="J109" s="145">
        <v>217898</v>
      </c>
      <c r="K109" s="145">
        <v>161778</v>
      </c>
      <c r="L109" s="145">
        <v>165511</v>
      </c>
    </row>
    <row r="110" spans="1:12" x14ac:dyDescent="0.3">
      <c r="A110" s="14"/>
      <c r="B110" s="16" t="s">
        <v>129</v>
      </c>
      <c r="C110" s="15"/>
      <c r="D110" s="15"/>
      <c r="E110" s="15"/>
      <c r="F110" s="15"/>
      <c r="G110" s="15"/>
      <c r="H110" s="15"/>
      <c r="I110" s="139"/>
      <c r="J110" s="145">
        <f>SUM(J107:J109)</f>
        <v>393958</v>
      </c>
      <c r="K110" s="145">
        <f t="shared" ref="K110:L110" si="13">SUM(K107:K109)</f>
        <v>339376</v>
      </c>
      <c r="L110" s="145">
        <f t="shared" si="13"/>
        <v>356608</v>
      </c>
    </row>
    <row r="111" spans="1:12" x14ac:dyDescent="0.3">
      <c r="A111" s="14"/>
      <c r="B111" s="4" t="s">
        <v>269</v>
      </c>
      <c r="C111" s="134">
        <f t="shared" ref="C111:I111" si="14">SUM(C7,C14,C22,C31,C38,C45,C57,C64,C73,C81,C88,C95,C101,C110)</f>
        <v>10990000</v>
      </c>
      <c r="D111" s="134">
        <f>SUM(D7,D14,D22,D31,D38,D45,D57,D64,D73,D81,D88,D95,D101,D105,D110)</f>
        <v>9826000</v>
      </c>
      <c r="E111" s="134">
        <f t="shared" si="14"/>
        <v>10955000</v>
      </c>
      <c r="F111" s="134">
        <f t="shared" ref="F111" si="15">SUM(F7,F14,F22,F31,F38,F45,F57,F64,F73,F81,F88,F95,F101,F105,F110)</f>
        <v>9249000</v>
      </c>
      <c r="G111" s="134">
        <f>SUM(G7,G14,G22,G31,G38,G45,G57,G64,G73,G81,G88,G95,G101,G105,G110)</f>
        <v>11310000</v>
      </c>
      <c r="H111" s="134">
        <f>SUM(H7,H14,H22,H31,H38,H45,H57,H64,H73,H81,H88,H95,H101,H105,H110)</f>
        <v>9130000</v>
      </c>
      <c r="I111" s="134">
        <f t="shared" si="14"/>
        <v>9041928.0001999997</v>
      </c>
      <c r="J111" s="131">
        <f>SUM(J7,J14,J22,J31,J38,J45,J57,J64,J73,J81,J88,J95,J101,J110)</f>
        <v>14103557</v>
      </c>
      <c r="K111" s="131">
        <f t="shared" ref="K111:L111" si="16">SUM(K7,K14,K22,K31,K38,K45,K57,K64,K73,K81,K88,K95,K101,K110)</f>
        <v>15456896</v>
      </c>
      <c r="L111" s="131">
        <f t="shared" si="16"/>
        <v>15371804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289E4-1D5D-4F9C-9D90-227A345E011A}">
  <dimension ref="A1:H67"/>
  <sheetViews>
    <sheetView workbookViewId="0">
      <selection activeCell="H27" sqref="H27"/>
    </sheetView>
  </sheetViews>
  <sheetFormatPr defaultColWidth="9.109375" defaultRowHeight="22.2" customHeight="1" x14ac:dyDescent="0.3"/>
  <cols>
    <col min="1" max="1" width="6" style="20" bestFit="1" customWidth="1"/>
    <col min="2" max="2" width="53.109375" style="20" customWidth="1"/>
    <col min="3" max="3" width="14.109375" style="22" customWidth="1"/>
    <col min="4" max="6" width="11.6640625" style="20" bestFit="1" customWidth="1"/>
    <col min="7" max="7" width="9.109375" style="20"/>
    <col min="8" max="8" width="87.6640625" style="20" bestFit="1" customWidth="1"/>
    <col min="9" max="16384" width="9.109375" style="20"/>
  </cols>
  <sheetData>
    <row r="1" spans="1:8" ht="14.4" x14ac:dyDescent="0.3"/>
    <row r="2" spans="1:8" ht="14.4" x14ac:dyDescent="0.3"/>
    <row r="3" spans="1:8" ht="15" thickBot="1" x14ac:dyDescent="0.35">
      <c r="A3" s="147" t="s">
        <v>210</v>
      </c>
      <c r="B3" s="148"/>
      <c r="C3" s="154">
        <v>2024</v>
      </c>
      <c r="D3" s="23">
        <v>2025</v>
      </c>
      <c r="E3" s="23">
        <v>2026</v>
      </c>
      <c r="F3" s="24">
        <v>2027</v>
      </c>
    </row>
    <row r="4" spans="1:8" ht="14.4" x14ac:dyDescent="0.3">
      <c r="A4" s="25"/>
      <c r="B4" s="26" t="s">
        <v>178</v>
      </c>
      <c r="C4" s="26">
        <v>11360000</v>
      </c>
      <c r="D4" s="27">
        <v>12500000</v>
      </c>
      <c r="E4" s="27">
        <v>12500000</v>
      </c>
      <c r="F4" s="28">
        <v>12500000</v>
      </c>
    </row>
    <row r="5" spans="1:8" ht="14.4" x14ac:dyDescent="0.3">
      <c r="A5" s="29"/>
      <c r="B5" s="30" t="s">
        <v>179</v>
      </c>
      <c r="C5" s="31">
        <v>2272000</v>
      </c>
      <c r="D5" s="32">
        <f>D4*0.2</f>
        <v>2500000</v>
      </c>
      <c r="E5" s="32">
        <f>E4*0.2</f>
        <v>2500000</v>
      </c>
      <c r="F5" s="33">
        <f>F4*0.2</f>
        <v>2500000</v>
      </c>
      <c r="H5" s="153" t="s">
        <v>167</v>
      </c>
    </row>
    <row r="6" spans="1:8" ht="15" thickBot="1" x14ac:dyDescent="0.35">
      <c r="A6" s="34"/>
      <c r="B6" s="35" t="s">
        <v>180</v>
      </c>
      <c r="C6" s="36">
        <v>9088000</v>
      </c>
      <c r="D6" s="37">
        <f>D4*0.8</f>
        <v>10000000</v>
      </c>
      <c r="E6" s="37">
        <f>E4*0.8</f>
        <v>10000000</v>
      </c>
      <c r="F6" s="38">
        <f>F4*0.8</f>
        <v>10000000</v>
      </c>
      <c r="H6" s="17" t="s">
        <v>265</v>
      </c>
    </row>
    <row r="7" spans="1:8" ht="15" thickBot="1" x14ac:dyDescent="0.35">
      <c r="A7" s="39"/>
      <c r="B7" s="40"/>
      <c r="C7" s="41"/>
      <c r="D7" s="42"/>
      <c r="E7" s="42"/>
      <c r="F7" s="43"/>
      <c r="H7" s="17" t="s">
        <v>168</v>
      </c>
    </row>
    <row r="8" spans="1:8" ht="14.4" x14ac:dyDescent="0.3">
      <c r="A8" s="44">
        <v>1</v>
      </c>
      <c r="B8" s="45" t="s">
        <v>181</v>
      </c>
      <c r="C8" s="46">
        <f>SUM(C10:C15)</f>
        <v>215000</v>
      </c>
      <c r="D8" s="46">
        <f>SUM(D10:D13)</f>
        <v>210000</v>
      </c>
      <c r="E8" s="46">
        <f>SUM(E10:E13)</f>
        <v>210000</v>
      </c>
      <c r="F8" s="47">
        <f>SUM(F10:F13)</f>
        <v>210000</v>
      </c>
      <c r="H8" s="17"/>
    </row>
    <row r="9" spans="1:8" ht="14.4" x14ac:dyDescent="0.3">
      <c r="A9" s="48"/>
      <c r="B9" s="49" t="s">
        <v>182</v>
      </c>
      <c r="C9" s="50">
        <f>C8/C$64</f>
        <v>9.4630281690140844E-2</v>
      </c>
      <c r="D9" s="50">
        <f>D8/D$64</f>
        <v>8.4000000000000005E-2</v>
      </c>
      <c r="E9" s="50">
        <f>E8/E$64</f>
        <v>8.4000000000000005E-2</v>
      </c>
      <c r="F9" s="51">
        <f>F8/F$64</f>
        <v>8.4000000000000005E-2</v>
      </c>
      <c r="H9" s="17"/>
    </row>
    <row r="10" spans="1:8" ht="14.4" x14ac:dyDescent="0.3">
      <c r="A10" s="52" t="s">
        <v>211</v>
      </c>
      <c r="B10" s="53" t="s">
        <v>212</v>
      </c>
      <c r="C10" s="54">
        <v>75000</v>
      </c>
      <c r="D10" s="55">
        <v>120000</v>
      </c>
      <c r="E10" s="55">
        <v>120000</v>
      </c>
      <c r="F10" s="56">
        <v>120000</v>
      </c>
      <c r="H10" s="17"/>
    </row>
    <row r="11" spans="1:8" ht="14.4" x14ac:dyDescent="0.3">
      <c r="A11" s="52" t="s">
        <v>213</v>
      </c>
      <c r="B11" s="53" t="s">
        <v>183</v>
      </c>
      <c r="C11" s="54">
        <v>20000</v>
      </c>
      <c r="D11" s="55">
        <v>10000</v>
      </c>
      <c r="E11" s="55">
        <v>10000</v>
      </c>
      <c r="F11" s="56">
        <v>10000</v>
      </c>
    </row>
    <row r="12" spans="1:8" ht="14.4" x14ac:dyDescent="0.3">
      <c r="A12" s="52" t="s">
        <v>214</v>
      </c>
      <c r="B12" s="53" t="s">
        <v>185</v>
      </c>
      <c r="C12" s="54">
        <v>60000</v>
      </c>
      <c r="D12" s="55">
        <v>65000</v>
      </c>
      <c r="E12" s="55">
        <v>65000</v>
      </c>
      <c r="F12" s="56">
        <v>65000</v>
      </c>
    </row>
    <row r="13" spans="1:8" ht="14.4" x14ac:dyDescent="0.3">
      <c r="A13" s="52" t="s">
        <v>215</v>
      </c>
      <c r="B13" s="53" t="s">
        <v>186</v>
      </c>
      <c r="C13" s="54">
        <v>25000</v>
      </c>
      <c r="D13" s="55">
        <v>15000</v>
      </c>
      <c r="E13" s="55">
        <v>15000</v>
      </c>
      <c r="F13" s="56">
        <v>15000</v>
      </c>
    </row>
    <row r="14" spans="1:8" ht="14.4" x14ac:dyDescent="0.3">
      <c r="A14" s="52"/>
      <c r="B14" s="18" t="s">
        <v>184</v>
      </c>
      <c r="C14" s="54">
        <v>20000</v>
      </c>
      <c r="D14" s="55"/>
      <c r="E14" s="55"/>
      <c r="F14" s="56"/>
    </row>
    <row r="15" spans="1:8" ht="15" thickBot="1" x14ac:dyDescent="0.35">
      <c r="A15" s="57"/>
      <c r="B15" s="58" t="s">
        <v>187</v>
      </c>
      <c r="C15" s="59">
        <v>15000</v>
      </c>
      <c r="D15" s="60"/>
      <c r="E15" s="60"/>
      <c r="F15" s="61"/>
    </row>
    <row r="16" spans="1:8" ht="15" thickBot="1" x14ac:dyDescent="0.35">
      <c r="A16" s="62"/>
      <c r="B16" s="63"/>
      <c r="C16" s="64"/>
      <c r="D16" s="63"/>
      <c r="E16" s="63"/>
      <c r="F16" s="65"/>
    </row>
    <row r="17" spans="1:6" ht="14.4" x14ac:dyDescent="0.3">
      <c r="A17" s="66">
        <v>2</v>
      </c>
      <c r="B17" s="67" t="s">
        <v>188</v>
      </c>
      <c r="C17" s="68">
        <f>SUM(C19:C23)</f>
        <v>200000</v>
      </c>
      <c r="D17" s="68">
        <f>SUM(D19:D21)</f>
        <v>190000</v>
      </c>
      <c r="E17" s="68">
        <f>SUM(E19:E21)</f>
        <v>190000</v>
      </c>
      <c r="F17" s="69">
        <f>SUM(F19:F21)</f>
        <v>190000</v>
      </c>
    </row>
    <row r="18" spans="1:6" ht="14.4" x14ac:dyDescent="0.3">
      <c r="A18" s="70"/>
      <c r="B18" s="71" t="s">
        <v>182</v>
      </c>
      <c r="C18" s="72">
        <f>C17/C64</f>
        <v>8.8028169014084501E-2</v>
      </c>
      <c r="D18" s="72">
        <f>D17/D64</f>
        <v>7.5999999999999998E-2</v>
      </c>
      <c r="E18" s="72">
        <f>E17/E64</f>
        <v>7.5999999999999998E-2</v>
      </c>
      <c r="F18" s="73">
        <f>F17/F64</f>
        <v>7.5999999999999998E-2</v>
      </c>
    </row>
    <row r="19" spans="1:6" ht="14.4" x14ac:dyDescent="0.3">
      <c r="A19" s="52" t="s">
        <v>216</v>
      </c>
      <c r="B19" s="53" t="s">
        <v>189</v>
      </c>
      <c r="C19" s="54">
        <v>120000</v>
      </c>
      <c r="D19" s="55">
        <v>160000</v>
      </c>
      <c r="E19" s="55">
        <v>160000</v>
      </c>
      <c r="F19" s="56">
        <v>160000</v>
      </c>
    </row>
    <row r="20" spans="1:6" ht="14.4" x14ac:dyDescent="0.3">
      <c r="A20" s="52" t="s">
        <v>217</v>
      </c>
      <c r="B20" s="53" t="s">
        <v>190</v>
      </c>
      <c r="C20" s="54">
        <v>25000</v>
      </c>
      <c r="D20" s="55">
        <v>25000</v>
      </c>
      <c r="E20" s="55">
        <v>25000</v>
      </c>
      <c r="F20" s="56">
        <v>25000</v>
      </c>
    </row>
    <row r="21" spans="1:6" ht="14.4" x14ac:dyDescent="0.3">
      <c r="A21" s="52" t="s">
        <v>218</v>
      </c>
      <c r="B21" s="19" t="s">
        <v>219</v>
      </c>
      <c r="C21" s="74">
        <v>25000</v>
      </c>
      <c r="D21" s="55">
        <v>5000</v>
      </c>
      <c r="E21" s="55">
        <v>5000</v>
      </c>
      <c r="F21" s="56">
        <v>5000</v>
      </c>
    </row>
    <row r="22" spans="1:6" ht="14.4" x14ac:dyDescent="0.3">
      <c r="A22" s="52"/>
      <c r="B22" s="19" t="s">
        <v>191</v>
      </c>
      <c r="C22" s="74">
        <v>20000</v>
      </c>
      <c r="D22" s="55"/>
      <c r="E22" s="55"/>
      <c r="F22" s="56"/>
    </row>
    <row r="23" spans="1:6" ht="15" thickBot="1" x14ac:dyDescent="0.35">
      <c r="A23" s="57"/>
      <c r="B23" s="75" t="s">
        <v>192</v>
      </c>
      <c r="C23" s="76">
        <v>10000</v>
      </c>
      <c r="D23" s="60"/>
      <c r="E23" s="60"/>
      <c r="F23" s="61"/>
    </row>
    <row r="24" spans="1:6" ht="15" thickBot="1" x14ac:dyDescent="0.35">
      <c r="A24" s="62"/>
      <c r="B24" s="63"/>
      <c r="C24" s="64"/>
      <c r="D24" s="63"/>
      <c r="E24" s="63"/>
      <c r="F24" s="65"/>
    </row>
    <row r="25" spans="1:6" ht="14.4" x14ac:dyDescent="0.3">
      <c r="A25" s="157">
        <v>3</v>
      </c>
      <c r="B25" s="158" t="s">
        <v>193</v>
      </c>
      <c r="C25" s="159">
        <f>SUM(C27:C30)</f>
        <v>345000</v>
      </c>
      <c r="D25" s="160">
        <f>SUM(D27:D30)</f>
        <v>350000</v>
      </c>
      <c r="E25" s="160">
        <f t="shared" ref="E25:F25" si="0">SUM(E27:E30)</f>
        <v>400000</v>
      </c>
      <c r="F25" s="161">
        <f t="shared" si="0"/>
        <v>500000</v>
      </c>
    </row>
    <row r="26" spans="1:6" ht="14.4" x14ac:dyDescent="0.3">
      <c r="A26" s="162"/>
      <c r="B26" s="155" t="s">
        <v>182</v>
      </c>
      <c r="C26" s="156">
        <f>C25/C64</f>
        <v>0.15184859154929578</v>
      </c>
      <c r="D26" s="156">
        <f>D25/D64</f>
        <v>0.14000000000000001</v>
      </c>
      <c r="E26" s="156">
        <f>E25/E64</f>
        <v>0.16</v>
      </c>
      <c r="F26" s="163">
        <f>F25/F64</f>
        <v>0.2</v>
      </c>
    </row>
    <row r="27" spans="1:6" ht="14.4" x14ac:dyDescent="0.3">
      <c r="A27" s="52" t="s">
        <v>220</v>
      </c>
      <c r="B27" s="53" t="s">
        <v>198</v>
      </c>
      <c r="C27" s="54">
        <v>130000</v>
      </c>
      <c r="D27" s="90">
        <v>135000</v>
      </c>
      <c r="E27" s="90">
        <v>135000</v>
      </c>
      <c r="F27" s="91">
        <v>135000</v>
      </c>
    </row>
    <row r="28" spans="1:6" ht="14.4" x14ac:dyDescent="0.3">
      <c r="A28" s="52" t="s">
        <v>221</v>
      </c>
      <c r="B28" s="53" t="s">
        <v>194</v>
      </c>
      <c r="C28" s="54">
        <v>70000</v>
      </c>
      <c r="D28" s="90">
        <v>70000</v>
      </c>
      <c r="E28" s="90">
        <v>70000</v>
      </c>
      <c r="F28" s="91">
        <v>70000</v>
      </c>
    </row>
    <row r="29" spans="1:6" ht="14.4" x14ac:dyDescent="0.3">
      <c r="A29" s="52" t="s">
        <v>222</v>
      </c>
      <c r="B29" s="88" t="s">
        <v>195</v>
      </c>
      <c r="C29" s="89">
        <v>145000</v>
      </c>
      <c r="D29" s="90">
        <v>145000</v>
      </c>
      <c r="E29" s="90">
        <v>145000</v>
      </c>
      <c r="F29" s="91">
        <v>145000</v>
      </c>
    </row>
    <row r="30" spans="1:6" ht="15" thickBot="1" x14ac:dyDescent="0.35">
      <c r="A30" s="57" t="s">
        <v>223</v>
      </c>
      <c r="B30" s="164" t="s">
        <v>206</v>
      </c>
      <c r="C30" s="92"/>
      <c r="D30" s="93">
        <v>0</v>
      </c>
      <c r="E30" s="93">
        <v>50000</v>
      </c>
      <c r="F30" s="94">
        <v>150000</v>
      </c>
    </row>
    <row r="31" spans="1:6" ht="15" thickBot="1" x14ac:dyDescent="0.35">
      <c r="A31" s="62"/>
      <c r="B31" s="63"/>
      <c r="C31" s="64"/>
      <c r="D31" s="77"/>
      <c r="E31" s="77"/>
      <c r="F31" s="78"/>
    </row>
    <row r="32" spans="1:6" ht="14.4" x14ac:dyDescent="0.3">
      <c r="A32" s="79">
        <v>4</v>
      </c>
      <c r="B32" s="80" t="s">
        <v>197</v>
      </c>
      <c r="C32" s="81">
        <f>SUM(C34:C43)</f>
        <v>782000</v>
      </c>
      <c r="D32" s="82">
        <f>SUM(D34:D41)</f>
        <v>860000</v>
      </c>
      <c r="E32" s="82">
        <f>SUM(E34:E41)</f>
        <v>790000</v>
      </c>
      <c r="F32" s="83">
        <f>SUM(F34:F41)</f>
        <v>810000</v>
      </c>
    </row>
    <row r="33" spans="1:6" ht="14.4" x14ac:dyDescent="0.3">
      <c r="A33" s="84"/>
      <c r="B33" s="85" t="s">
        <v>182</v>
      </c>
      <c r="C33" s="86">
        <f>C32/C64</f>
        <v>0.34419014084507044</v>
      </c>
      <c r="D33" s="86">
        <f>D32/D64</f>
        <v>0.34399999999999997</v>
      </c>
      <c r="E33" s="86">
        <f>E32/E64</f>
        <v>0.316</v>
      </c>
      <c r="F33" s="87">
        <f>F32/F64</f>
        <v>0.32400000000000001</v>
      </c>
    </row>
    <row r="34" spans="1:6" ht="14.4" x14ac:dyDescent="0.3">
      <c r="A34" s="52" t="s">
        <v>224</v>
      </c>
      <c r="B34" s="88" t="s">
        <v>199</v>
      </c>
      <c r="C34" s="89"/>
      <c r="D34" s="90">
        <v>50000</v>
      </c>
      <c r="E34" s="90">
        <v>5000</v>
      </c>
      <c r="F34" s="91">
        <v>0</v>
      </c>
    </row>
    <row r="35" spans="1:6" ht="14.4" x14ac:dyDescent="0.3">
      <c r="A35" s="52" t="s">
        <v>225</v>
      </c>
      <c r="B35" s="53" t="s">
        <v>200</v>
      </c>
      <c r="C35" s="54">
        <v>150000</v>
      </c>
      <c r="D35" s="90">
        <v>150000</v>
      </c>
      <c r="E35" s="90">
        <v>150000</v>
      </c>
      <c r="F35" s="91">
        <v>150000</v>
      </c>
    </row>
    <row r="36" spans="1:6" ht="14.4" x14ac:dyDescent="0.3">
      <c r="A36" s="52" t="s">
        <v>226</v>
      </c>
      <c r="B36" s="53" t="s">
        <v>201</v>
      </c>
      <c r="C36" s="54">
        <v>350000</v>
      </c>
      <c r="D36" s="90">
        <v>350000</v>
      </c>
      <c r="E36" s="90">
        <v>350000</v>
      </c>
      <c r="F36" s="91">
        <v>350000</v>
      </c>
    </row>
    <row r="37" spans="1:6" ht="14.4" x14ac:dyDescent="0.3">
      <c r="A37" s="52" t="s">
        <v>227</v>
      </c>
      <c r="B37" s="53" t="s">
        <v>202</v>
      </c>
      <c r="C37" s="54">
        <v>170000</v>
      </c>
      <c r="D37" s="90">
        <v>150000</v>
      </c>
      <c r="E37" s="90">
        <v>162000</v>
      </c>
      <c r="F37" s="91">
        <v>165000</v>
      </c>
    </row>
    <row r="38" spans="1:6" ht="14.4" x14ac:dyDescent="0.3">
      <c r="A38" s="52" t="s">
        <v>227</v>
      </c>
      <c r="B38" s="53" t="s">
        <v>203</v>
      </c>
      <c r="C38" s="54">
        <v>67000</v>
      </c>
      <c r="D38" s="90">
        <v>80000</v>
      </c>
      <c r="E38" s="90">
        <v>83000</v>
      </c>
      <c r="F38" s="91">
        <v>85000</v>
      </c>
    </row>
    <row r="39" spans="1:6" ht="14.4" x14ac:dyDescent="0.3">
      <c r="A39" s="52" t="s">
        <v>228</v>
      </c>
      <c r="B39" s="88" t="s">
        <v>204</v>
      </c>
      <c r="C39" s="89">
        <v>10000</v>
      </c>
      <c r="D39" s="90">
        <v>45000</v>
      </c>
      <c r="E39" s="90">
        <v>0</v>
      </c>
      <c r="F39" s="91">
        <v>45000</v>
      </c>
    </row>
    <row r="40" spans="1:6" ht="14.4" x14ac:dyDescent="0.3">
      <c r="A40" s="52" t="s">
        <v>229</v>
      </c>
      <c r="B40" s="88" t="s">
        <v>205</v>
      </c>
      <c r="C40" s="89">
        <v>35000</v>
      </c>
      <c r="D40" s="90">
        <v>35000</v>
      </c>
      <c r="E40" s="90">
        <v>15000</v>
      </c>
      <c r="F40" s="91">
        <v>15000</v>
      </c>
    </row>
    <row r="41" spans="1:6" ht="14.4" x14ac:dyDescent="0.3">
      <c r="A41" s="52" t="s">
        <v>230</v>
      </c>
      <c r="B41" s="88" t="s">
        <v>126</v>
      </c>
      <c r="C41" s="89"/>
      <c r="D41" s="90">
        <v>0</v>
      </c>
      <c r="E41" s="90">
        <v>25000</v>
      </c>
      <c r="F41" s="91">
        <v>0</v>
      </c>
    </row>
    <row r="42" spans="1:6" ht="14.4" x14ac:dyDescent="0.3">
      <c r="A42" s="52"/>
      <c r="B42" s="18" t="s">
        <v>261</v>
      </c>
      <c r="C42" s="89"/>
      <c r="D42" s="90"/>
      <c r="E42" s="90"/>
      <c r="F42" s="91"/>
    </row>
    <row r="43" spans="1:6" ht="15" thickBot="1" x14ac:dyDescent="0.35">
      <c r="A43" s="57"/>
      <c r="B43" s="58" t="s">
        <v>262</v>
      </c>
      <c r="C43" s="92"/>
      <c r="D43" s="93"/>
      <c r="E43" s="93"/>
      <c r="F43" s="94"/>
    </row>
    <row r="44" spans="1:6" ht="15" thickBot="1" x14ac:dyDescent="0.35">
      <c r="A44" s="62"/>
      <c r="B44" s="21"/>
      <c r="C44" s="95"/>
      <c r="D44" s="96"/>
      <c r="E44" s="96"/>
      <c r="F44" s="97"/>
    </row>
    <row r="45" spans="1:6" ht="14.4" x14ac:dyDescent="0.3">
      <c r="A45" s="98">
        <v>5</v>
      </c>
      <c r="B45" s="99" t="s">
        <v>231</v>
      </c>
      <c r="C45" s="100">
        <f>SUM(SUM(C47:C59)+(SUM(C61:C62)))</f>
        <v>760601</v>
      </c>
      <c r="D45" s="100">
        <f>SUM(SUM(D47:D59)+(SUM(D61)))</f>
        <v>575000</v>
      </c>
      <c r="E45" s="100">
        <f t="shared" ref="E45:F45" si="1">SUM(SUM(E47:E59)+(SUM(E61)))</f>
        <v>525000</v>
      </c>
      <c r="F45" s="101">
        <f t="shared" si="1"/>
        <v>525000</v>
      </c>
    </row>
    <row r="46" spans="1:6" ht="14.4" x14ac:dyDescent="0.3">
      <c r="A46" s="102"/>
      <c r="B46" s="103" t="s">
        <v>182</v>
      </c>
      <c r="C46" s="104">
        <f>C45/C65</f>
        <v>0.33032253525469674</v>
      </c>
      <c r="D46" s="104">
        <f>D45/D65</f>
        <v>0.26315789473684209</v>
      </c>
      <c r="E46" s="104">
        <f>E45/E65</f>
        <v>0.24822695035460993</v>
      </c>
      <c r="F46" s="105">
        <f>F45/F65</f>
        <v>0.2348993288590604</v>
      </c>
    </row>
    <row r="47" spans="1:6" ht="24.6" x14ac:dyDescent="0.3">
      <c r="A47" s="106" t="s">
        <v>232</v>
      </c>
      <c r="B47" s="53" t="s">
        <v>233</v>
      </c>
      <c r="C47" s="54">
        <v>120000</v>
      </c>
      <c r="D47" s="54">
        <v>120000</v>
      </c>
      <c r="E47" s="54">
        <v>120000</v>
      </c>
      <c r="F47" s="107">
        <v>120000</v>
      </c>
    </row>
    <row r="48" spans="1:6" ht="14.4" x14ac:dyDescent="0.3">
      <c r="A48" s="106" t="s">
        <v>234</v>
      </c>
      <c r="B48" s="108" t="s">
        <v>235</v>
      </c>
      <c r="C48" s="109">
        <v>77675</v>
      </c>
      <c r="D48" s="54">
        <v>85000</v>
      </c>
      <c r="E48" s="54">
        <v>85000</v>
      </c>
      <c r="F48" s="107">
        <v>85000</v>
      </c>
    </row>
    <row r="49" spans="1:6" ht="14.4" x14ac:dyDescent="0.3">
      <c r="A49" s="106" t="s">
        <v>236</v>
      </c>
      <c r="B49" s="108" t="s">
        <v>237</v>
      </c>
      <c r="C49" s="109">
        <v>39926</v>
      </c>
      <c r="D49" s="54">
        <v>45000</v>
      </c>
      <c r="E49" s="54">
        <v>45000</v>
      </c>
      <c r="F49" s="107">
        <v>45000</v>
      </c>
    </row>
    <row r="50" spans="1:6" ht="24.6" x14ac:dyDescent="0.3">
      <c r="A50" s="106" t="s">
        <v>238</v>
      </c>
      <c r="B50" s="108" t="s">
        <v>239</v>
      </c>
      <c r="C50" s="109"/>
      <c r="D50" s="54">
        <v>0</v>
      </c>
      <c r="E50" s="54">
        <v>0</v>
      </c>
      <c r="F50" s="107">
        <v>0</v>
      </c>
    </row>
    <row r="51" spans="1:6" ht="24.6" x14ac:dyDescent="0.3">
      <c r="A51" s="106" t="s">
        <v>240</v>
      </c>
      <c r="B51" s="53" t="s">
        <v>241</v>
      </c>
      <c r="C51" s="54">
        <v>100000</v>
      </c>
      <c r="D51" s="54">
        <v>0</v>
      </c>
      <c r="E51" s="54">
        <v>0</v>
      </c>
      <c r="F51" s="107">
        <v>0</v>
      </c>
    </row>
    <row r="52" spans="1:6" ht="24.6" x14ac:dyDescent="0.3">
      <c r="A52" s="106" t="s">
        <v>242</v>
      </c>
      <c r="B52" s="53" t="s">
        <v>243</v>
      </c>
      <c r="C52" s="54"/>
      <c r="D52" s="54">
        <v>0</v>
      </c>
      <c r="E52" s="54">
        <v>0</v>
      </c>
      <c r="F52" s="107">
        <v>0</v>
      </c>
    </row>
    <row r="53" spans="1:6" ht="24.6" x14ac:dyDescent="0.3">
      <c r="A53" s="106" t="s">
        <v>244</v>
      </c>
      <c r="B53" s="53" t="s">
        <v>245</v>
      </c>
      <c r="C53" s="54"/>
      <c r="D53" s="54">
        <v>0</v>
      </c>
      <c r="E53" s="54">
        <v>0</v>
      </c>
      <c r="F53" s="107">
        <v>0</v>
      </c>
    </row>
    <row r="54" spans="1:6" ht="24.6" x14ac:dyDescent="0.3">
      <c r="A54" s="106" t="s">
        <v>246</v>
      </c>
      <c r="B54" s="53" t="s">
        <v>247</v>
      </c>
      <c r="C54" s="54">
        <v>45000</v>
      </c>
      <c r="D54" s="54">
        <v>0</v>
      </c>
      <c r="E54" s="54">
        <v>0</v>
      </c>
      <c r="F54" s="107">
        <v>0</v>
      </c>
    </row>
    <row r="55" spans="1:6" ht="36.6" x14ac:dyDescent="0.3">
      <c r="A55" s="106" t="s">
        <v>248</v>
      </c>
      <c r="B55" s="53" t="s">
        <v>263</v>
      </c>
      <c r="C55" s="54">
        <v>48000</v>
      </c>
      <c r="D55" s="54">
        <v>0</v>
      </c>
      <c r="E55" s="54">
        <v>0</v>
      </c>
      <c r="F55" s="107">
        <v>0</v>
      </c>
    </row>
    <row r="56" spans="1:6" ht="24.6" x14ac:dyDescent="0.3">
      <c r="A56" s="106" t="s">
        <v>249</v>
      </c>
      <c r="B56" s="53" t="s">
        <v>250</v>
      </c>
      <c r="C56" s="54">
        <v>40000</v>
      </c>
      <c r="D56" s="54">
        <v>0</v>
      </c>
      <c r="E56" s="54">
        <v>0</v>
      </c>
      <c r="F56" s="107">
        <v>0</v>
      </c>
    </row>
    <row r="57" spans="1:6" ht="14.4" x14ac:dyDescent="0.3">
      <c r="A57" s="106" t="s">
        <v>251</v>
      </c>
      <c r="B57" s="53" t="s">
        <v>252</v>
      </c>
      <c r="C57" s="54">
        <v>50000</v>
      </c>
      <c r="D57" s="54">
        <v>50000</v>
      </c>
      <c r="E57" s="54">
        <v>0</v>
      </c>
      <c r="F57" s="107">
        <v>0</v>
      </c>
    </row>
    <row r="58" spans="1:6" ht="24.6" x14ac:dyDescent="0.3">
      <c r="A58" s="106" t="s">
        <v>253</v>
      </c>
      <c r="B58" s="53" t="s">
        <v>254</v>
      </c>
      <c r="C58" s="54">
        <v>25000</v>
      </c>
      <c r="D58" s="54">
        <v>100000</v>
      </c>
      <c r="E58" s="54">
        <v>100000</v>
      </c>
      <c r="F58" s="107">
        <v>100000</v>
      </c>
    </row>
    <row r="59" spans="1:6" ht="14.4" x14ac:dyDescent="0.3">
      <c r="A59" s="106" t="s">
        <v>255</v>
      </c>
      <c r="B59" s="53" t="s">
        <v>256</v>
      </c>
      <c r="C59" s="54">
        <v>175000</v>
      </c>
      <c r="D59" s="54">
        <v>175000</v>
      </c>
      <c r="E59" s="54">
        <v>175000</v>
      </c>
      <c r="F59" s="107">
        <v>175000</v>
      </c>
    </row>
    <row r="60" spans="1:6" ht="24.6" x14ac:dyDescent="0.3">
      <c r="A60" s="106" t="s">
        <v>257</v>
      </c>
      <c r="B60" s="110" t="s">
        <v>258</v>
      </c>
      <c r="C60" s="111">
        <v>495000</v>
      </c>
      <c r="D60" s="112">
        <v>605000</v>
      </c>
      <c r="E60" s="112">
        <v>605000</v>
      </c>
      <c r="F60" s="113">
        <v>605000</v>
      </c>
    </row>
    <row r="61" spans="1:6" ht="14.4" x14ac:dyDescent="0.3">
      <c r="A61" s="106" t="s">
        <v>259</v>
      </c>
      <c r="B61" s="19" t="s">
        <v>260</v>
      </c>
      <c r="C61" s="74"/>
      <c r="D61" s="54">
        <v>0</v>
      </c>
      <c r="E61" s="54">
        <v>0</v>
      </c>
      <c r="F61" s="107">
        <v>0</v>
      </c>
    </row>
    <row r="62" spans="1:6" ht="15" thickBot="1" x14ac:dyDescent="0.35">
      <c r="A62" s="114"/>
      <c r="B62" s="75" t="s">
        <v>196</v>
      </c>
      <c r="C62" s="76">
        <v>40000</v>
      </c>
      <c r="D62" s="59"/>
      <c r="E62" s="59"/>
      <c r="F62" s="115"/>
    </row>
    <row r="63" spans="1:6" ht="15" thickBot="1" x14ac:dyDescent="0.35">
      <c r="A63" s="39"/>
      <c r="B63" s="116"/>
      <c r="C63" s="117"/>
      <c r="D63" s="118"/>
      <c r="E63" s="119"/>
      <c r="F63" s="120"/>
    </row>
    <row r="64" spans="1:6" ht="14.4" x14ac:dyDescent="0.3">
      <c r="A64" s="149" t="s">
        <v>207</v>
      </c>
      <c r="B64" s="150"/>
      <c r="C64" s="121">
        <f t="shared" ref="C64:F64" si="2">C5</f>
        <v>2272000</v>
      </c>
      <c r="D64" s="121">
        <f t="shared" si="2"/>
        <v>2500000</v>
      </c>
      <c r="E64" s="121">
        <f t="shared" si="2"/>
        <v>2500000</v>
      </c>
      <c r="F64" s="122">
        <f t="shared" si="2"/>
        <v>2500000</v>
      </c>
    </row>
    <row r="65" spans="1:6" ht="15" thickBot="1" x14ac:dyDescent="0.35">
      <c r="A65" s="151" t="s">
        <v>208</v>
      </c>
      <c r="B65" s="152"/>
      <c r="C65" s="123">
        <f>SUM(C8,C17,C25,C32,C45)</f>
        <v>2302601</v>
      </c>
      <c r="D65" s="123">
        <f>SUM(D8,D17,D25,D32,D45)</f>
        <v>2185000</v>
      </c>
      <c r="E65" s="123">
        <f>SUM(E32,E45,E25,E17,E8)</f>
        <v>2115000</v>
      </c>
      <c r="F65" s="124">
        <f>SUM(F32,F45,F25,F17,F8)</f>
        <v>2235000</v>
      </c>
    </row>
    <row r="66" spans="1:6" ht="15" thickBot="1" x14ac:dyDescent="0.35">
      <c r="A66" s="125"/>
      <c r="B66" s="126" t="s">
        <v>209</v>
      </c>
      <c r="C66" s="127">
        <f>C64-C65</f>
        <v>-30601</v>
      </c>
      <c r="D66" s="127">
        <f>D64-D65</f>
        <v>315000</v>
      </c>
      <c r="E66" s="127">
        <f>E64-E65</f>
        <v>385000</v>
      </c>
      <c r="F66" s="128">
        <f>F64-F65</f>
        <v>265000</v>
      </c>
    </row>
    <row r="67" spans="1:6" ht="14.4" x14ac:dyDescent="0.3">
      <c r="B67" s="129"/>
      <c r="C67" s="130"/>
    </row>
  </sheetData>
  <mergeCells count="3">
    <mergeCell ref="A3:B3"/>
    <mergeCell ref="A64:B64"/>
    <mergeCell ref="A65:B65"/>
  </mergeCells>
  <conditionalFormatting sqref="D25:F25 D32:F33 C33 C45:F45">
    <cfRule type="cellIs" dxfId="3" priority="4" operator="lessThan">
      <formula>0</formula>
    </cfRule>
  </conditionalFormatting>
  <conditionalFormatting sqref="D26:D27 E9:F9 E18:F18 E26:F26 C8:D9 C17:D18 C26 C46:D46">
    <cfRule type="cellIs" dxfId="2" priority="3" operator="lessThan">
      <formula>0</formula>
    </cfRule>
  </conditionalFormatting>
  <conditionalFormatting sqref="E8 E17 E27 E46">
    <cfRule type="cellIs" dxfId="1" priority="2" operator="lessThan">
      <formula>0</formula>
    </cfRule>
  </conditionalFormatting>
  <conditionalFormatting sqref="F8 F17 F27 F4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29E7BC4CEF2B48B42FD22EFCC3B7AB" ma:contentTypeVersion="15" ma:contentTypeDescription="Create a new document." ma:contentTypeScope="" ma:versionID="668085787c3974edef3c8298c5fe638b">
  <xsd:schema xmlns:xsd="http://www.w3.org/2001/XMLSchema" xmlns:xs="http://www.w3.org/2001/XMLSchema" xmlns:p="http://schemas.microsoft.com/office/2006/metadata/properties" xmlns:ns2="8740ac4b-1b64-435d-9173-467000c52811" xmlns:ns3="5d81ef17-c111-446c-a544-cbca43145485" xmlns:ns4="b8a0a3b7-0c93-43c8-b5ea-603587278e6a" targetNamespace="http://schemas.microsoft.com/office/2006/metadata/properties" ma:root="true" ma:fieldsID="54c7eef24ddb3013afb2bbbc8b5ddc8e" ns2:_="" ns3:_="" ns4:_="">
    <xsd:import namespace="8740ac4b-1b64-435d-9173-467000c52811"/>
    <xsd:import namespace="5d81ef17-c111-446c-a544-cbca43145485"/>
    <xsd:import namespace="b8a0a3b7-0c93-43c8-b5ea-603587278e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0ac4b-1b64-435d-9173-467000c528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6754ef04-fc12-425f-87d6-1177d4e89d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81ef17-c111-446c-a544-cbca431454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a0a3b7-0c93-43c8-b5ea-603587278e6a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045f78c-07ba-49eb-9cee-f81f9a1f8fa9}" ma:internalName="TaxCatchAll" ma:showField="CatchAllData" ma:web="5d81ef17-c111-446c-a544-cbca431454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A11A62-FC1C-4BF8-A2A8-5F976B7C274F}"/>
</file>

<file path=customXml/itemProps2.xml><?xml version="1.0" encoding="utf-8"?>
<ds:datastoreItem xmlns:ds="http://schemas.openxmlformats.org/officeDocument/2006/customXml" ds:itemID="{1693501A-C0E6-4450-8A38-911C262D19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GCMRC</vt:lpstr>
      <vt:lpstr>Reclamation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Macy, Renata Elizabeth</dc:creator>
  <cp:lastModifiedBy>Hammen, Jeremy J</cp:lastModifiedBy>
  <cp:lastPrinted>2023-12-12T19:09:47Z</cp:lastPrinted>
  <dcterms:created xsi:type="dcterms:W3CDTF">2023-04-05T22:57:00Z</dcterms:created>
  <dcterms:modified xsi:type="dcterms:W3CDTF">2024-04-11T21:22:35Z</dcterms:modified>
</cp:coreProperties>
</file>